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YADIRA\CITNE\Proyectos\Capacitación Citne\2023\CIERREDE NOMINA\IBD Veracruz\"/>
    </mc:Choice>
  </mc:AlternateContent>
  <xr:revisionPtr revIDLastSave="0" documentId="13_ncr:1_{5DCFF355-7715-4E71-8151-6C03B8DB9109}" xr6:coauthVersionLast="36" xr6:coauthVersionMax="36" xr10:uidLastSave="{00000000-0000-0000-0000-000000000000}"/>
  <bookViews>
    <workbookView xWindow="0" yWindow="0" windowWidth="16320" windowHeight="7215" firstSheet="6" activeTab="12" xr2:uid="{0A410A1D-8709-4CA3-B37E-20C6C5B26A9F}"/>
  </bookViews>
  <sheets>
    <sheet name="CFDI" sheetId="1" r:id="rId1"/>
    <sheet name="SE" sheetId="2" r:id="rId2"/>
    <sheet name="VALES DESPANSA" sheetId="3" r:id="rId3"/>
    <sheet name="HE" sheetId="4" r:id="rId4"/>
    <sheet name="INCAPACIAD" sheetId="5" r:id="rId5"/>
    <sheet name="vac PV" sheetId="6" r:id="rId6"/>
    <sheet name="FONDO AHORRO" sheetId="7" r:id="rId7"/>
    <sheet name="CONCILIAR" sheetId="8" r:id="rId8"/>
    <sheet name="CA" sheetId="9" r:id="rId9"/>
    <sheet name="SBC MINIMO" sheetId="10" r:id="rId10"/>
    <sheet name="CRIT 1" sheetId="11" r:id="rId11"/>
    <sheet name="CRIT 2" sheetId="12" r:id="rId12"/>
    <sheet name="CRIT 3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3" l="1"/>
  <c r="J13" i="13"/>
  <c r="E13" i="13"/>
  <c r="E12" i="13"/>
  <c r="E11" i="13"/>
  <c r="E10" i="13"/>
  <c r="E9" i="13"/>
  <c r="J6" i="13"/>
  <c r="E6" i="13"/>
  <c r="J14" i="12"/>
  <c r="J13" i="12"/>
  <c r="E13" i="12"/>
  <c r="E12" i="12"/>
  <c r="E11" i="12"/>
  <c r="E10" i="12"/>
  <c r="E9" i="12"/>
  <c r="J6" i="12"/>
  <c r="E6" i="12"/>
  <c r="K14" i="11"/>
  <c r="K13" i="11"/>
  <c r="F13" i="11"/>
  <c r="F12" i="11"/>
  <c r="F11" i="11"/>
  <c r="F10" i="11"/>
  <c r="F9" i="11"/>
  <c r="K6" i="11"/>
  <c r="F6" i="11"/>
  <c r="F11" i="10"/>
  <c r="H11" i="10" s="1"/>
  <c r="J11" i="10" s="1"/>
  <c r="J9" i="10"/>
  <c r="H9" i="10"/>
  <c r="F9" i="10"/>
  <c r="J7" i="10"/>
  <c r="H7" i="10"/>
  <c r="F7" i="10"/>
  <c r="E10" i="7"/>
  <c r="D10" i="7"/>
  <c r="E8" i="7"/>
  <c r="E7" i="7"/>
  <c r="J5" i="7"/>
  <c r="J6" i="7" s="1"/>
  <c r="I5" i="7"/>
  <c r="I6" i="7" s="1"/>
  <c r="J4" i="7"/>
  <c r="I4" i="7"/>
  <c r="J3" i="7"/>
  <c r="I3" i="7"/>
  <c r="E6" i="7"/>
  <c r="D6" i="7"/>
  <c r="D29" i="6"/>
  <c r="E29" i="6" s="1"/>
  <c r="D28" i="6"/>
  <c r="E28" i="6" s="1"/>
  <c r="D27" i="6"/>
  <c r="E27" i="6" s="1"/>
  <c r="F29" i="6"/>
  <c r="F28" i="6"/>
  <c r="F27" i="6"/>
  <c r="F26" i="6"/>
  <c r="G23" i="6"/>
  <c r="E26" i="6"/>
  <c r="D26" i="6"/>
  <c r="C34" i="5"/>
  <c r="C33" i="5"/>
  <c r="E4" i="5"/>
  <c r="E13" i="5"/>
  <c r="M32" i="4"/>
  <c r="M22" i="4"/>
  <c r="M14" i="4"/>
  <c r="M7" i="4"/>
  <c r="K32" i="4"/>
  <c r="I33" i="4"/>
  <c r="I32" i="4"/>
  <c r="F32" i="4"/>
  <c r="E32" i="4"/>
  <c r="D31" i="4"/>
  <c r="D33" i="4" s="1"/>
  <c r="I30" i="4"/>
  <c r="K28" i="4"/>
  <c r="K27" i="4"/>
  <c r="K18" i="4"/>
  <c r="K17" i="4"/>
  <c r="L22" i="4"/>
  <c r="K22" i="4"/>
  <c r="I23" i="4"/>
  <c r="F22" i="4"/>
  <c r="E22" i="4"/>
  <c r="I22" i="4" s="1"/>
  <c r="D21" i="4"/>
  <c r="D23" i="4" s="1"/>
  <c r="J23" i="4" s="1"/>
  <c r="L23" i="4" s="1"/>
  <c r="I20" i="4"/>
  <c r="I15" i="4"/>
  <c r="F14" i="4"/>
  <c r="I14" i="4" s="1"/>
  <c r="E14" i="4"/>
  <c r="D13" i="4"/>
  <c r="D14" i="4" s="1"/>
  <c r="I12" i="4"/>
  <c r="I8" i="4"/>
  <c r="I7" i="4"/>
  <c r="I5" i="4"/>
  <c r="F7" i="4"/>
  <c r="E7" i="4"/>
  <c r="D6" i="4"/>
  <c r="D8" i="4" s="1"/>
  <c r="J8" i="4" s="1"/>
  <c r="L8" i="4" s="1"/>
  <c r="E10" i="3"/>
  <c r="E9" i="3"/>
  <c r="D9" i="3"/>
  <c r="E6" i="3"/>
  <c r="D6" i="3"/>
  <c r="E5" i="3"/>
  <c r="D5" i="3"/>
  <c r="G8" i="2"/>
  <c r="D9" i="2"/>
  <c r="G7" i="2"/>
  <c r="F7" i="2"/>
  <c r="K13" i="2"/>
  <c r="K14" i="2" s="1"/>
  <c r="J13" i="2"/>
  <c r="G6" i="2"/>
  <c r="F6" i="2"/>
  <c r="G5" i="2"/>
  <c r="F5" i="2"/>
  <c r="J4" i="2"/>
  <c r="J3" i="2"/>
  <c r="F9" i="2"/>
  <c r="J7" i="2" s="1"/>
  <c r="E31" i="6" l="1"/>
  <c r="F31" i="6" s="1"/>
  <c r="E30" i="6"/>
  <c r="D32" i="4"/>
  <c r="J32" i="4" s="1"/>
  <c r="J33" i="4"/>
  <c r="L33" i="4" s="1"/>
  <c r="D22" i="4"/>
  <c r="J22" i="4" s="1"/>
  <c r="D7" i="4"/>
  <c r="J7" i="4" s="1"/>
  <c r="K7" i="4" s="1"/>
  <c r="J14" i="4"/>
  <c r="K14" i="4" s="1"/>
  <c r="D15" i="4"/>
  <c r="J15" i="4" s="1"/>
  <c r="L15" i="4" s="1"/>
  <c r="L32" i="4" l="1"/>
</calcChain>
</file>

<file path=xl/sharedStrings.xml><?xml version="1.0" encoding="utf-8"?>
<sst xmlns="http://schemas.openxmlformats.org/spreadsheetml/2006/main" count="311" uniqueCount="168">
  <si>
    <t>CFDI 4.0</t>
  </si>
  <si>
    <t>COMPLEMENO DE TIMBRADO</t>
  </si>
  <si>
    <t>COMPLEMENTO DE NOMINA</t>
  </si>
  <si>
    <t>EMISOR</t>
  </si>
  <si>
    <t>RECEPTOR</t>
  </si>
  <si>
    <t>CLAVE PRODUCTO</t>
  </si>
  <si>
    <t>MP</t>
  </si>
  <si>
    <t>FP</t>
  </si>
  <si>
    <t>TIMBRE FISCAL DIGITAL</t>
  </si>
  <si>
    <t>FECHE EMISION</t>
  </si>
  <si>
    <t>FECHA DETIMBRADO</t>
  </si>
  <si>
    <t>FECHA INCIAL NOMINA</t>
  </si>
  <si>
    <t>FECHA FINAL NOMIN</t>
  </si>
  <si>
    <t>FECHA PAGO</t>
  </si>
  <si>
    <t>RFC</t>
  </si>
  <si>
    <t>NOMBRE</t>
  </si>
  <si>
    <t>CP</t>
  </si>
  <si>
    <t>REGIMEN FISCAL</t>
  </si>
  <si>
    <t>USO DE CFDI</t>
  </si>
  <si>
    <t>TIPO DE REGIMEN</t>
  </si>
  <si>
    <t xml:space="preserve">FINIQUITO </t>
  </si>
  <si>
    <t>AGUINALDO</t>
  </si>
  <si>
    <t>SUELDO</t>
  </si>
  <si>
    <t>PV</t>
  </si>
  <si>
    <t>VACACIONES</t>
  </si>
  <si>
    <t>LIQUIDACION</t>
  </si>
  <si>
    <t>PRIMA ANTIGÜEDAD</t>
  </si>
  <si>
    <t>SEPARACION</t>
  </si>
  <si>
    <t>INDEMINIZACION</t>
  </si>
  <si>
    <t>SEMANA 1</t>
  </si>
  <si>
    <t>SEMANA 2</t>
  </si>
  <si>
    <t>SEMANA 3</t>
  </si>
  <si>
    <t>SEMANA 4</t>
  </si>
  <si>
    <t>CONCEPTO</t>
  </si>
  <si>
    <t>INGRESOS</t>
  </si>
  <si>
    <t>ISR</t>
  </si>
  <si>
    <t>SUBSIDIO TABLA</t>
  </si>
  <si>
    <t>DIFEENCIA</t>
  </si>
  <si>
    <t>MES</t>
  </si>
  <si>
    <t>DIA 30.4</t>
  </si>
  <si>
    <t>DIA DE PAGO</t>
  </si>
  <si>
    <t>SEMANA 5</t>
  </si>
  <si>
    <t>TRAB 1</t>
  </si>
  <si>
    <t>TRAB 2</t>
  </si>
  <si>
    <t>VALES 10%</t>
  </si>
  <si>
    <t>PAGO MONEDEROEXENTO</t>
  </si>
  <si>
    <t>EX ISR MONEDERO</t>
  </si>
  <si>
    <t>IMSS 40% UMA MES</t>
  </si>
  <si>
    <t>INTEGAR SBC</t>
  </si>
  <si>
    <t>SUEL X HORA</t>
  </si>
  <si>
    <t>L</t>
  </si>
  <si>
    <t>M</t>
  </si>
  <si>
    <t>J</t>
  </si>
  <si>
    <t>V</t>
  </si>
  <si>
    <t>HORA</t>
  </si>
  <si>
    <t>AL DOBLE</t>
  </si>
  <si>
    <t>TRIPLE</t>
  </si>
  <si>
    <t>MONTO HORAS</t>
  </si>
  <si>
    <t>EX ISR</t>
  </si>
  <si>
    <t>GRAV</t>
  </si>
  <si>
    <t>5 UMA 22</t>
  </si>
  <si>
    <t>5 UMA 23</t>
  </si>
  <si>
    <t>IMSS NO SBC</t>
  </si>
  <si>
    <t>NUMERO HORAS</t>
  </si>
  <si>
    <t>TIPO HORAS</t>
  </si>
  <si>
    <t>DIAS HORAS</t>
  </si>
  <si>
    <t>NO TIEMBRAR POR QUE NO TIENE INGRESOS</t>
  </si>
  <si>
    <t>TIMBRAR EN CEROS</t>
  </si>
  <si>
    <t>IMSS</t>
  </si>
  <si>
    <t>PENSION ALIME</t>
  </si>
  <si>
    <t xml:space="preserve">FONACOT </t>
  </si>
  <si>
    <t>CRIDITO INFO</t>
  </si>
  <si>
    <t>PRESTAMOS</t>
  </si>
  <si>
    <t>TOTAL</t>
  </si>
  <si>
    <t>DEDUC</t>
  </si>
  <si>
    <t>NO SE TIMBRA</t>
  </si>
  <si>
    <t xml:space="preserve">INCAPCIDAD </t>
  </si>
  <si>
    <t>7 DIAS</t>
  </si>
  <si>
    <t>INCAPICIDA POR 3 DIAS</t>
  </si>
  <si>
    <t>LOS PRIMERO 4 LOS PAGABA COMO SUELDO</t>
  </si>
  <si>
    <t>DIAS TABRAJADOS</t>
  </si>
  <si>
    <t>AGUINALDO Y PTU</t>
  </si>
  <si>
    <t>RECIBO</t>
  </si>
  <si>
    <t>CAPTURA Y RESTAS 7 DIAS</t>
  </si>
  <si>
    <t>DIAS TRABA</t>
  </si>
  <si>
    <t>DIAS INCAPACIDAD</t>
  </si>
  <si>
    <t>001</t>
  </si>
  <si>
    <t>014</t>
  </si>
  <si>
    <t>SUBSIDIO INCAP</t>
  </si>
  <si>
    <t>NUMERO DIAS</t>
  </si>
  <si>
    <t>TIPO INCAPACIDAD</t>
  </si>
  <si>
    <t xml:space="preserve">MONTO </t>
  </si>
  <si>
    <t>RECIBO ES POR INCAPACIDAS POR MATERNIDAD</t>
  </si>
  <si>
    <t>DIAS TRABAJADO</t>
  </si>
  <si>
    <t>PERCEP</t>
  </si>
  <si>
    <t>EXENTA</t>
  </si>
  <si>
    <t>INCAPACIDAD</t>
  </si>
  <si>
    <t>PERMISO</t>
  </si>
  <si>
    <t>INCIDENCIAS</t>
  </si>
  <si>
    <t>sueldo</t>
  </si>
  <si>
    <t>vacacione disfrutadas</t>
  </si>
  <si>
    <t>CLAVE SAT</t>
  </si>
  <si>
    <t>VACACIONES DISFRUTADAS</t>
  </si>
  <si>
    <t>PAGO VACACIONES EN FINIQUITO</t>
  </si>
  <si>
    <t>002</t>
  </si>
  <si>
    <t>021</t>
  </si>
  <si>
    <t>038</t>
  </si>
  <si>
    <t>VACIONES QUE SE PAGON POR NO DISFRUTARLAS DE ACUERDO CON EL PATRON Y TRABAJADOR</t>
  </si>
  <si>
    <t>GRATIFICACION / BONO</t>
  </si>
  <si>
    <t>DIAS VACACIONES</t>
  </si>
  <si>
    <t>TRAB</t>
  </si>
  <si>
    <t>ANTIQUEDAD 3</t>
  </si>
  <si>
    <t>ANV22/11/2022</t>
  </si>
  <si>
    <t>DISFRU VAC 10 DIAS</t>
  </si>
  <si>
    <t>DICIEMRE 2 DIAS</t>
  </si>
  <si>
    <t>ENERO 2 DIAS</t>
  </si>
  <si>
    <t>MARZO 1 DIA</t>
  </si>
  <si>
    <t>MAYO 5 DIAS</t>
  </si>
  <si>
    <t>VAC DISFR</t>
  </si>
  <si>
    <t>UMA</t>
  </si>
  <si>
    <t>SUELDO 500 2022</t>
  </si>
  <si>
    <t>AÑO 2023</t>
  </si>
  <si>
    <t>UMA 103.74</t>
  </si>
  <si>
    <t>TOPE EX 15 UMAS</t>
  </si>
  <si>
    <t>LIM EXCENCION</t>
  </si>
  <si>
    <t>TOTAL PV</t>
  </si>
  <si>
    <t>GRAVA</t>
  </si>
  <si>
    <t>10 % FA</t>
  </si>
  <si>
    <t>AÑO</t>
  </si>
  <si>
    <t>QUIN</t>
  </si>
  <si>
    <t>LIM APRO PATR</t>
  </si>
  <si>
    <t>IMSS AHORRO NO SBC</t>
  </si>
  <si>
    <t>DIF</t>
  </si>
  <si>
    <t>RECIBOS SAT</t>
  </si>
  <si>
    <t>SISTEMA NOMINA</t>
  </si>
  <si>
    <t>CONTABILIDAD</t>
  </si>
  <si>
    <t>DECLACIONES</t>
  </si>
  <si>
    <t>DECLARACIONES</t>
  </si>
  <si>
    <t>VISOR NOMINAS</t>
  </si>
  <si>
    <t>INTERPRETAR COMP</t>
  </si>
  <si>
    <t>REPORTES</t>
  </si>
  <si>
    <t>FUENTE</t>
  </si>
  <si>
    <t>INFORMACION</t>
  </si>
  <si>
    <t>BALANZA / AUXILIARES</t>
  </si>
  <si>
    <t>PAPEL TRABAJO</t>
  </si>
  <si>
    <t>DICIEMBRE</t>
  </si>
  <si>
    <t>CLAVE</t>
  </si>
  <si>
    <t>MONTO</t>
  </si>
  <si>
    <t>PERCECPCIONES</t>
  </si>
  <si>
    <t>DEDUCCIONES</t>
  </si>
  <si>
    <t>EJEMPLO ES QUE RETUVE ISR DE MAS</t>
  </si>
  <si>
    <t>EJEMPLO DONDE EL SUBSIDO DE LA TABLA ES MAYO AL ISR</t>
  </si>
  <si>
    <t>OTROS PAGOS</t>
  </si>
  <si>
    <t>ISR DEMAS</t>
  </si>
  <si>
    <t>EJEMPLO EL CALCULO ANUAL ME DA ISR A RETENER</t>
  </si>
  <si>
    <t>ENTRO</t>
  </si>
  <si>
    <t>ANTIGÜEDAD</t>
  </si>
  <si>
    <t>VAC</t>
  </si>
  <si>
    <t xml:space="preserve">AGUINALDO </t>
  </si>
  <si>
    <t>FACTOR</t>
  </si>
  <si>
    <t>SBC</t>
  </si>
  <si>
    <t>A DICIEMBRE</t>
  </si>
  <si>
    <t>CORRECTO</t>
  </si>
  <si>
    <t>FECHA ENTRADA</t>
  </si>
  <si>
    <t>VACACION POR DERECHO</t>
  </si>
  <si>
    <t>DIAS DE DIFTUTE DE VA</t>
  </si>
  <si>
    <t>PRIMA VAC IN SBC</t>
  </si>
  <si>
    <t>NO LO HAGO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</si>
</sst>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2" fillId="2" borderId="0" xfId="0" applyFont="1" applyFill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43" fontId="0" fillId="0" borderId="0" xfId="1" applyFont="1"/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quotePrefix="1"/>
    <xf numFmtId="0" fontId="3" fillId="2" borderId="0" xfId="0" applyFont="1" applyFill="1"/>
    <xf numFmtId="43" fontId="0" fillId="4" borderId="0" xfId="1" applyFont="1" applyFill="1"/>
    <xf numFmtId="43" fontId="0" fillId="0" borderId="0" xfId="1" applyFont="1" applyAlignment="1">
      <alignment horizontal="center"/>
    </xf>
    <xf numFmtId="0" fontId="3" fillId="0" borderId="0" xfId="0" applyFont="1"/>
    <xf numFmtId="0" fontId="0" fillId="2" borderId="0" xfId="0" quotePrefix="1" applyFill="1"/>
    <xf numFmtId="0" fontId="3" fillId="5" borderId="0" xfId="0" applyFont="1" applyFill="1" applyAlignment="1">
      <alignment horizontal="center" vertical="center" wrapText="1"/>
    </xf>
    <xf numFmtId="0" fontId="0" fillId="5" borderId="0" xfId="0" applyFill="1"/>
    <xf numFmtId="0" fontId="0" fillId="5" borderId="0" xfId="0" quotePrefix="1" applyFill="1"/>
    <xf numFmtId="15" fontId="0" fillId="0" borderId="0" xfId="0" applyNumberFormat="1"/>
    <xf numFmtId="17" fontId="0" fillId="0" borderId="0" xfId="0" applyNumberFormat="1"/>
    <xf numFmtId="43" fontId="2" fillId="0" borderId="0" xfId="1" applyFont="1"/>
    <xf numFmtId="0" fontId="4" fillId="0" borderId="0" xfId="0" applyFont="1"/>
    <xf numFmtId="43" fontId="0" fillId="0" borderId="0" xfId="0" applyNumberFormat="1"/>
    <xf numFmtId="43" fontId="0" fillId="5" borderId="0" xfId="1" applyFont="1" applyFill="1"/>
    <xf numFmtId="43" fontId="0" fillId="5" borderId="0" xfId="0" applyNumberFormat="1" applyFill="1"/>
    <xf numFmtId="43" fontId="3" fillId="0" borderId="0" xfId="1" applyFont="1"/>
    <xf numFmtId="43" fontId="0" fillId="2" borderId="0" xfId="1" applyFont="1" applyFill="1"/>
    <xf numFmtId="0" fontId="0" fillId="6" borderId="0" xfId="0" applyFill="1"/>
    <xf numFmtId="0" fontId="3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7" fontId="0" fillId="0" borderId="0" xfId="0" applyNumberFormat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14" fontId="0" fillId="0" borderId="0" xfId="0" applyNumberFormat="1"/>
    <xf numFmtId="15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D084-4973-4A1D-820A-36F3738F10F3}">
  <dimension ref="B4:H30"/>
  <sheetViews>
    <sheetView topLeftCell="A10" workbookViewId="0">
      <selection activeCell="C22" sqref="C22:H30"/>
    </sheetView>
  </sheetViews>
  <sheetFormatPr baseColWidth="10" defaultRowHeight="15" x14ac:dyDescent="0.25"/>
  <cols>
    <col min="2" max="2" width="27" bestFit="1" customWidth="1"/>
  </cols>
  <sheetData>
    <row r="4" spans="2:8" x14ac:dyDescent="0.25">
      <c r="B4" s="3" t="s">
        <v>0</v>
      </c>
      <c r="C4" s="1"/>
      <c r="D4" s="1"/>
      <c r="E4" s="1"/>
      <c r="F4" s="1"/>
      <c r="G4" s="1"/>
      <c r="H4" s="1"/>
    </row>
    <row r="5" spans="2:8" x14ac:dyDescent="0.25">
      <c r="B5" s="3"/>
      <c r="C5" s="1" t="s">
        <v>3</v>
      </c>
      <c r="D5" s="1"/>
      <c r="E5" s="1"/>
      <c r="F5" s="1"/>
      <c r="G5" s="1"/>
      <c r="H5" s="1"/>
    </row>
    <row r="6" spans="2:8" x14ac:dyDescent="0.25">
      <c r="B6" s="3"/>
      <c r="C6" s="1" t="s">
        <v>4</v>
      </c>
      <c r="D6" s="1" t="s">
        <v>14</v>
      </c>
      <c r="E6" s="1"/>
      <c r="F6" s="1"/>
      <c r="G6" s="1"/>
      <c r="H6" s="1"/>
    </row>
    <row r="7" spans="2:8" x14ac:dyDescent="0.25">
      <c r="B7" s="3"/>
      <c r="C7" s="1"/>
      <c r="D7" s="1" t="s">
        <v>15</v>
      </c>
      <c r="E7" s="1"/>
      <c r="F7" s="1"/>
      <c r="G7" s="1"/>
      <c r="H7" s="1"/>
    </row>
    <row r="8" spans="2:8" x14ac:dyDescent="0.25">
      <c r="B8" s="3"/>
      <c r="C8" s="1"/>
      <c r="D8" s="6" t="s">
        <v>16</v>
      </c>
      <c r="E8" s="1"/>
      <c r="F8" s="1"/>
      <c r="G8" s="1"/>
      <c r="H8" s="1"/>
    </row>
    <row r="9" spans="2:8" x14ac:dyDescent="0.25">
      <c r="B9" s="3"/>
      <c r="C9" s="1"/>
      <c r="D9" s="6" t="s">
        <v>17</v>
      </c>
      <c r="E9" s="1"/>
      <c r="F9" s="1"/>
      <c r="G9" s="1"/>
      <c r="H9" s="1"/>
    </row>
    <row r="10" spans="2:8" x14ac:dyDescent="0.25">
      <c r="B10" s="3"/>
      <c r="C10" s="1"/>
      <c r="D10" s="6" t="s">
        <v>18</v>
      </c>
      <c r="E10" s="1"/>
      <c r="F10" s="1"/>
      <c r="G10" s="1"/>
      <c r="H10" s="1"/>
    </row>
    <row r="11" spans="2:8" x14ac:dyDescent="0.25">
      <c r="B11" s="3"/>
      <c r="C11" s="1"/>
      <c r="D11" s="1"/>
      <c r="E11" s="1"/>
      <c r="F11" s="1"/>
      <c r="G11" s="1"/>
      <c r="H11" s="1"/>
    </row>
    <row r="12" spans="2:8" x14ac:dyDescent="0.25">
      <c r="B12" s="3"/>
      <c r="C12" s="1" t="s">
        <v>5</v>
      </c>
      <c r="D12" s="1"/>
      <c r="E12" s="1"/>
      <c r="F12" s="1"/>
      <c r="G12" s="1"/>
      <c r="H12" s="1"/>
    </row>
    <row r="13" spans="2:8" x14ac:dyDescent="0.25">
      <c r="B13" s="3"/>
      <c r="C13" s="1" t="s">
        <v>6</v>
      </c>
      <c r="D13" s="1"/>
      <c r="E13" s="1"/>
      <c r="F13" s="1"/>
      <c r="G13" s="1"/>
      <c r="H13" s="1"/>
    </row>
    <row r="14" spans="2:8" x14ac:dyDescent="0.25">
      <c r="B14" s="3"/>
      <c r="C14" s="1" t="s">
        <v>7</v>
      </c>
      <c r="D14" s="1"/>
      <c r="E14" s="1"/>
      <c r="F14" s="1"/>
      <c r="G14" s="1"/>
      <c r="H14" s="1"/>
    </row>
    <row r="15" spans="2:8" x14ac:dyDescent="0.25">
      <c r="B15" s="3"/>
      <c r="C15" s="1" t="s">
        <v>9</v>
      </c>
      <c r="D15" s="1"/>
      <c r="E15" s="1"/>
      <c r="F15" s="1"/>
      <c r="G15" s="1"/>
      <c r="H15" s="1"/>
    </row>
    <row r="16" spans="2:8" x14ac:dyDescent="0.25">
      <c r="B16" s="3"/>
      <c r="C16" s="1"/>
      <c r="D16" s="1"/>
      <c r="E16" s="1"/>
      <c r="F16" s="1"/>
      <c r="G16" s="1"/>
      <c r="H16" s="1"/>
    </row>
    <row r="17" spans="2:8" x14ac:dyDescent="0.25">
      <c r="B17" s="3"/>
      <c r="C17" s="1"/>
      <c r="D17" s="1"/>
      <c r="E17" s="1"/>
      <c r="F17" s="1"/>
      <c r="G17" s="1"/>
      <c r="H17" s="1"/>
    </row>
    <row r="18" spans="2:8" x14ac:dyDescent="0.25">
      <c r="B18" s="3" t="s">
        <v>1</v>
      </c>
      <c r="C18" s="4" t="s">
        <v>8</v>
      </c>
      <c r="D18" s="4"/>
      <c r="E18" s="4"/>
      <c r="F18" s="4"/>
      <c r="G18" s="4"/>
      <c r="H18" s="4"/>
    </row>
    <row r="19" spans="2:8" x14ac:dyDescent="0.25">
      <c r="B19" s="3"/>
      <c r="C19" s="4"/>
      <c r="D19" s="4"/>
      <c r="E19" s="4"/>
      <c r="F19" s="4"/>
      <c r="G19" s="4"/>
      <c r="H19" s="4"/>
    </row>
    <row r="20" spans="2:8" x14ac:dyDescent="0.25">
      <c r="B20" s="3"/>
      <c r="C20" s="4" t="s">
        <v>10</v>
      </c>
      <c r="D20" s="4"/>
      <c r="E20" s="4"/>
      <c r="F20" s="4"/>
      <c r="G20" s="4"/>
      <c r="H20" s="4"/>
    </row>
    <row r="21" spans="2:8" ht="15.75" thickBot="1" x14ac:dyDescent="0.3">
      <c r="B21" s="3"/>
      <c r="C21" s="4"/>
      <c r="D21" s="4"/>
      <c r="E21" s="4"/>
      <c r="F21" s="4"/>
      <c r="G21" s="4"/>
      <c r="H21" s="4"/>
    </row>
    <row r="22" spans="2:8" x14ac:dyDescent="0.25">
      <c r="B22" s="3" t="s">
        <v>2</v>
      </c>
      <c r="C22" s="5"/>
      <c r="D22" s="5"/>
      <c r="E22" s="11" t="s">
        <v>20</v>
      </c>
      <c r="F22" s="12"/>
      <c r="G22" s="14" t="s">
        <v>25</v>
      </c>
      <c r="H22" s="13"/>
    </row>
    <row r="23" spans="2:8" x14ac:dyDescent="0.25">
      <c r="B23" s="3"/>
      <c r="C23" s="5" t="s">
        <v>11</v>
      </c>
      <c r="D23" s="5"/>
      <c r="E23" s="7"/>
      <c r="F23" s="8"/>
      <c r="G23" s="5"/>
      <c r="H23" s="5"/>
    </row>
    <row r="24" spans="2:8" x14ac:dyDescent="0.25">
      <c r="B24" s="3"/>
      <c r="C24" s="5" t="s">
        <v>12</v>
      </c>
      <c r="D24" s="5"/>
      <c r="E24" s="7" t="s">
        <v>21</v>
      </c>
      <c r="F24" s="8"/>
      <c r="G24" s="5" t="s">
        <v>26</v>
      </c>
      <c r="H24" s="5"/>
    </row>
    <row r="25" spans="2:8" x14ac:dyDescent="0.25">
      <c r="B25" s="3"/>
      <c r="C25" s="5" t="s">
        <v>13</v>
      </c>
      <c r="D25" s="5"/>
      <c r="E25" s="7" t="s">
        <v>22</v>
      </c>
      <c r="F25" s="8"/>
      <c r="G25" s="5" t="s">
        <v>27</v>
      </c>
      <c r="H25" s="5"/>
    </row>
    <row r="26" spans="2:8" x14ac:dyDescent="0.25">
      <c r="B26" s="3"/>
      <c r="C26" s="5"/>
      <c r="D26" s="5"/>
      <c r="E26" s="7" t="s">
        <v>23</v>
      </c>
      <c r="F26" s="8"/>
      <c r="G26" s="5" t="s">
        <v>28</v>
      </c>
      <c r="H26" s="5"/>
    </row>
    <row r="27" spans="2:8" x14ac:dyDescent="0.25">
      <c r="B27" s="3"/>
      <c r="C27" s="5" t="s">
        <v>19</v>
      </c>
      <c r="D27" s="5"/>
      <c r="E27" s="7" t="s">
        <v>24</v>
      </c>
      <c r="F27" s="8"/>
      <c r="G27" s="5"/>
      <c r="H27" s="5"/>
    </row>
    <row r="28" spans="2:8" x14ac:dyDescent="0.25">
      <c r="B28" s="3"/>
      <c r="C28" s="5"/>
      <c r="D28" s="5"/>
      <c r="E28" s="7"/>
      <c r="F28" s="8"/>
      <c r="G28" s="5"/>
      <c r="H28" s="5"/>
    </row>
    <row r="29" spans="2:8" x14ac:dyDescent="0.25">
      <c r="B29" s="3"/>
      <c r="C29" s="5"/>
      <c r="D29" s="5"/>
      <c r="E29" s="7"/>
      <c r="F29" s="8"/>
      <c r="G29" s="5"/>
      <c r="H29" s="5"/>
    </row>
    <row r="30" spans="2:8" ht="15.75" thickBot="1" x14ac:dyDescent="0.3">
      <c r="B30" s="3"/>
      <c r="C30" s="5"/>
      <c r="D30" s="5"/>
      <c r="E30" s="9"/>
      <c r="F30" s="10"/>
      <c r="G30" s="5"/>
      <c r="H30" s="5"/>
    </row>
  </sheetData>
  <mergeCells count="5">
    <mergeCell ref="B4:B17"/>
    <mergeCell ref="B18:B21"/>
    <mergeCell ref="B22:B30"/>
    <mergeCell ref="E22:F22"/>
    <mergeCell ref="G22:H2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443F4-A57C-4344-B45B-AAFED1ACFD56}">
  <dimension ref="C4:K11"/>
  <sheetViews>
    <sheetView workbookViewId="0">
      <selection activeCell="K11" sqref="K11"/>
    </sheetView>
  </sheetViews>
  <sheetFormatPr baseColWidth="10" defaultRowHeight="15" x14ac:dyDescent="0.25"/>
  <sheetData>
    <row r="4" spans="3:11" x14ac:dyDescent="0.25">
      <c r="C4" t="s">
        <v>155</v>
      </c>
      <c r="D4" t="s">
        <v>156</v>
      </c>
      <c r="E4" t="s">
        <v>157</v>
      </c>
      <c r="F4" t="s">
        <v>23</v>
      </c>
      <c r="G4" t="s">
        <v>158</v>
      </c>
      <c r="H4" t="s">
        <v>159</v>
      </c>
      <c r="I4" t="s">
        <v>22</v>
      </c>
      <c r="J4" t="s">
        <v>160</v>
      </c>
    </row>
    <row r="5" spans="3:11" x14ac:dyDescent="0.25">
      <c r="I5" s="15"/>
      <c r="J5" s="15"/>
    </row>
    <row r="6" spans="3:11" x14ac:dyDescent="0.25">
      <c r="I6" s="15"/>
      <c r="J6" s="15"/>
    </row>
    <row r="7" spans="3:11" x14ac:dyDescent="0.25">
      <c r="C7" s="28">
        <v>43791</v>
      </c>
      <c r="D7">
        <v>3</v>
      </c>
      <c r="E7">
        <v>10</v>
      </c>
      <c r="F7">
        <f>+E7*0.25</f>
        <v>2.5</v>
      </c>
      <c r="G7">
        <v>15</v>
      </c>
      <c r="H7" s="41">
        <f>(365+F7+G7)/365</f>
        <v>1.047945205479452</v>
      </c>
      <c r="I7" s="15">
        <v>200</v>
      </c>
      <c r="J7" s="15">
        <f>+I7*H7</f>
        <v>209.58904109589039</v>
      </c>
      <c r="K7" t="s">
        <v>161</v>
      </c>
    </row>
    <row r="8" spans="3:11" x14ac:dyDescent="0.25">
      <c r="I8" s="15"/>
      <c r="J8" s="15"/>
    </row>
    <row r="9" spans="3:11" x14ac:dyDescent="0.25">
      <c r="C9" s="28">
        <v>45252</v>
      </c>
      <c r="D9">
        <v>3</v>
      </c>
      <c r="E9">
        <v>12</v>
      </c>
      <c r="F9">
        <f>+E9*0.25</f>
        <v>3</v>
      </c>
      <c r="G9">
        <v>15</v>
      </c>
      <c r="H9" s="41">
        <f>(365+F9+G9)/365</f>
        <v>1.0493150684931507</v>
      </c>
      <c r="I9" s="15">
        <v>207.44</v>
      </c>
      <c r="J9" s="15">
        <f>+I9*H9</f>
        <v>217.66991780821917</v>
      </c>
      <c r="K9" t="s">
        <v>68</v>
      </c>
    </row>
    <row r="10" spans="3:11" x14ac:dyDescent="0.25">
      <c r="I10" s="15"/>
      <c r="J10" s="15"/>
    </row>
    <row r="11" spans="3:11" x14ac:dyDescent="0.25">
      <c r="C11" s="28">
        <v>45252</v>
      </c>
      <c r="D11">
        <v>3</v>
      </c>
      <c r="E11">
        <v>16</v>
      </c>
      <c r="F11">
        <f>+E11*0.25</f>
        <v>4</v>
      </c>
      <c r="G11">
        <v>15</v>
      </c>
      <c r="H11" s="41">
        <f>(365+F11+G11)/365</f>
        <v>1.0520547945205478</v>
      </c>
      <c r="I11" s="15">
        <v>207.44</v>
      </c>
      <c r="J11" s="15">
        <f>+I11*H11</f>
        <v>218.23824657534243</v>
      </c>
      <c r="K11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9BE46-7707-425F-8705-08765360E4D6}">
  <dimension ref="C3:L14"/>
  <sheetViews>
    <sheetView topLeftCell="E1" workbookViewId="0">
      <selection activeCell="C3" sqref="C3:M14"/>
    </sheetView>
  </sheetViews>
  <sheetFormatPr baseColWidth="10" defaultRowHeight="15" x14ac:dyDescent="0.25"/>
  <cols>
    <col min="3" max="3" width="15.5703125" bestFit="1" customWidth="1"/>
    <col min="4" max="4" width="12.7109375" bestFit="1" customWidth="1"/>
    <col min="5" max="5" width="23.7109375" bestFit="1" customWidth="1"/>
    <col min="6" max="6" width="11" bestFit="1" customWidth="1"/>
    <col min="7" max="7" width="21.42578125" bestFit="1" customWidth="1"/>
    <col min="9" max="9" width="12.7109375" bestFit="1" customWidth="1"/>
    <col min="10" max="10" width="23.7109375" bestFit="1" customWidth="1"/>
    <col min="11" max="11" width="17.28515625" bestFit="1" customWidth="1"/>
    <col min="12" max="12" width="21.42578125" bestFit="1" customWidth="1"/>
  </cols>
  <sheetData>
    <row r="3" spans="3:12" x14ac:dyDescent="0.25">
      <c r="D3" s="42">
        <v>2022</v>
      </c>
      <c r="E3" s="42"/>
      <c r="F3" s="42"/>
      <c r="G3" s="42"/>
      <c r="I3" s="43">
        <v>2023</v>
      </c>
      <c r="J3" s="43"/>
      <c r="K3" s="43"/>
      <c r="L3" s="43"/>
    </row>
    <row r="4" spans="3:12" x14ac:dyDescent="0.25">
      <c r="C4" t="s">
        <v>163</v>
      </c>
      <c r="D4" t="s">
        <v>156</v>
      </c>
      <c r="E4" t="s">
        <v>164</v>
      </c>
      <c r="F4" t="s">
        <v>166</v>
      </c>
      <c r="G4" t="s">
        <v>165</v>
      </c>
      <c r="I4" t="s">
        <v>156</v>
      </c>
      <c r="J4" t="s">
        <v>164</v>
      </c>
      <c r="K4" t="s">
        <v>166</v>
      </c>
      <c r="L4" t="s">
        <v>165</v>
      </c>
    </row>
    <row r="6" spans="3:12" x14ac:dyDescent="0.25">
      <c r="C6" s="28">
        <v>44887</v>
      </c>
      <c r="D6">
        <v>0</v>
      </c>
      <c r="E6">
        <v>6</v>
      </c>
      <c r="F6">
        <f>+E6*0.25</f>
        <v>1.5</v>
      </c>
      <c r="G6">
        <v>0</v>
      </c>
      <c r="I6">
        <v>0</v>
      </c>
      <c r="J6">
        <v>12</v>
      </c>
      <c r="K6">
        <f>+J6*0.25</f>
        <v>3</v>
      </c>
      <c r="L6">
        <v>0</v>
      </c>
    </row>
    <row r="9" spans="3:12" x14ac:dyDescent="0.25">
      <c r="C9" s="44">
        <v>43765</v>
      </c>
      <c r="D9">
        <v>0</v>
      </c>
      <c r="E9">
        <v>6</v>
      </c>
      <c r="F9">
        <f>+E9*0.25</f>
        <v>1.5</v>
      </c>
      <c r="G9">
        <v>0</v>
      </c>
    </row>
    <row r="10" spans="3:12" x14ac:dyDescent="0.25">
      <c r="C10" s="44">
        <v>44131</v>
      </c>
      <c r="D10">
        <v>1</v>
      </c>
      <c r="E10">
        <v>8</v>
      </c>
      <c r="F10">
        <f t="shared" ref="F10:F13" si="0">+E10*0.25</f>
        <v>2</v>
      </c>
      <c r="G10">
        <v>6</v>
      </c>
    </row>
    <row r="11" spans="3:12" x14ac:dyDescent="0.25">
      <c r="C11" s="44">
        <v>44496</v>
      </c>
      <c r="D11">
        <v>2</v>
      </c>
      <c r="E11">
        <v>10</v>
      </c>
      <c r="F11">
        <f t="shared" si="0"/>
        <v>2.5</v>
      </c>
      <c r="G11">
        <v>8</v>
      </c>
    </row>
    <row r="12" spans="3:12" x14ac:dyDescent="0.25">
      <c r="C12" s="44">
        <v>44861</v>
      </c>
      <c r="D12">
        <v>3</v>
      </c>
      <c r="E12">
        <v>12</v>
      </c>
      <c r="F12">
        <f t="shared" si="0"/>
        <v>3</v>
      </c>
      <c r="G12">
        <v>10</v>
      </c>
    </row>
    <row r="13" spans="3:12" x14ac:dyDescent="0.25">
      <c r="C13" s="28">
        <v>44927</v>
      </c>
      <c r="F13">
        <f t="shared" si="0"/>
        <v>0</v>
      </c>
      <c r="I13">
        <v>3</v>
      </c>
      <c r="J13">
        <v>18</v>
      </c>
      <c r="K13">
        <f>+J13*0.25</f>
        <v>4.5</v>
      </c>
      <c r="L13">
        <v>10</v>
      </c>
    </row>
    <row r="14" spans="3:12" x14ac:dyDescent="0.25">
      <c r="C14" s="44">
        <v>45226</v>
      </c>
      <c r="I14">
        <v>4</v>
      </c>
      <c r="J14">
        <v>20</v>
      </c>
      <c r="K14">
        <f>+J14*0.25</f>
        <v>5</v>
      </c>
      <c r="L14">
        <v>18</v>
      </c>
    </row>
  </sheetData>
  <mergeCells count="2">
    <mergeCell ref="D3:G3"/>
    <mergeCell ref="I3:L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CD71-9D7E-4700-9C2B-C95936378E4B}">
  <dimension ref="B3:K14"/>
  <sheetViews>
    <sheetView workbookViewId="0">
      <selection activeCell="B3" sqref="B3:L15"/>
    </sheetView>
  </sheetViews>
  <sheetFormatPr baseColWidth="10" defaultRowHeight="15" x14ac:dyDescent="0.25"/>
  <sheetData>
    <row r="3" spans="2:11" x14ac:dyDescent="0.25">
      <c r="C3" s="42">
        <v>2022</v>
      </c>
      <c r="D3" s="42"/>
      <c r="E3" s="42"/>
      <c r="F3" s="42"/>
      <c r="H3" s="43">
        <v>2023</v>
      </c>
      <c r="I3" s="43"/>
      <c r="J3" s="43"/>
      <c r="K3" s="43"/>
    </row>
    <row r="4" spans="2:11" x14ac:dyDescent="0.25">
      <c r="B4" t="s">
        <v>163</v>
      </c>
      <c r="C4" t="s">
        <v>156</v>
      </c>
      <c r="D4" t="s">
        <v>164</v>
      </c>
      <c r="E4" t="s">
        <v>166</v>
      </c>
      <c r="F4" t="s">
        <v>165</v>
      </c>
      <c r="H4" t="s">
        <v>156</v>
      </c>
      <c r="I4" t="s">
        <v>164</v>
      </c>
      <c r="J4" t="s">
        <v>166</v>
      </c>
      <c r="K4" t="s">
        <v>165</v>
      </c>
    </row>
    <row r="6" spans="2:11" x14ac:dyDescent="0.25">
      <c r="B6" s="28">
        <v>44887</v>
      </c>
      <c r="C6">
        <v>0</v>
      </c>
      <c r="D6">
        <v>6</v>
      </c>
      <c r="E6">
        <f>+D6*0.25</f>
        <v>1.5</v>
      </c>
      <c r="F6">
        <v>0</v>
      </c>
      <c r="H6">
        <v>0</v>
      </c>
      <c r="I6">
        <v>12</v>
      </c>
      <c r="J6">
        <f>+I6*0.25</f>
        <v>3</v>
      </c>
      <c r="K6">
        <v>0</v>
      </c>
    </row>
    <row r="9" spans="2:11" x14ac:dyDescent="0.25">
      <c r="B9" s="44">
        <v>43765</v>
      </c>
      <c r="C9">
        <v>0</v>
      </c>
      <c r="D9">
        <v>6</v>
      </c>
      <c r="E9">
        <f>+D9*0.25</f>
        <v>1.5</v>
      </c>
      <c r="F9">
        <v>0</v>
      </c>
    </row>
    <row r="10" spans="2:11" x14ac:dyDescent="0.25">
      <c r="B10" s="44">
        <v>44131</v>
      </c>
      <c r="C10">
        <v>1</v>
      </c>
      <c r="D10">
        <v>6</v>
      </c>
      <c r="E10">
        <f t="shared" ref="E10:E13" si="0">+D10*0.25</f>
        <v>1.5</v>
      </c>
      <c r="F10">
        <v>6</v>
      </c>
    </row>
    <row r="11" spans="2:11" x14ac:dyDescent="0.25">
      <c r="B11" s="44">
        <v>44496</v>
      </c>
      <c r="C11">
        <v>2</v>
      </c>
      <c r="D11">
        <v>8</v>
      </c>
      <c r="E11">
        <f t="shared" si="0"/>
        <v>2</v>
      </c>
      <c r="F11">
        <v>8</v>
      </c>
    </row>
    <row r="12" spans="2:11" x14ac:dyDescent="0.25">
      <c r="B12" s="44">
        <v>44861</v>
      </c>
      <c r="C12">
        <v>3</v>
      </c>
      <c r="D12">
        <v>10</v>
      </c>
      <c r="E12">
        <f t="shared" si="0"/>
        <v>2.5</v>
      </c>
      <c r="F12">
        <v>10</v>
      </c>
    </row>
    <row r="13" spans="2:11" x14ac:dyDescent="0.25">
      <c r="B13" s="28">
        <v>44927</v>
      </c>
      <c r="E13">
        <f t="shared" si="0"/>
        <v>0</v>
      </c>
      <c r="H13">
        <v>3</v>
      </c>
      <c r="I13">
        <v>16</v>
      </c>
      <c r="J13">
        <f>+I13*0.25</f>
        <v>4</v>
      </c>
      <c r="K13">
        <v>10</v>
      </c>
    </row>
    <row r="14" spans="2:11" x14ac:dyDescent="0.25">
      <c r="B14" s="44">
        <v>45226</v>
      </c>
      <c r="H14">
        <v>4</v>
      </c>
      <c r="I14">
        <v>18</v>
      </c>
      <c r="J14">
        <f>+I14*0.25</f>
        <v>4.5</v>
      </c>
      <c r="K14">
        <v>18</v>
      </c>
    </row>
  </sheetData>
  <mergeCells count="2">
    <mergeCell ref="C3:F3"/>
    <mergeCell ref="H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D689-EBD6-4E27-9D21-ED25A45EC2EA}">
  <dimension ref="B3:L14"/>
  <sheetViews>
    <sheetView tabSelected="1" workbookViewId="0">
      <selection activeCell="K13" sqref="K13"/>
    </sheetView>
  </sheetViews>
  <sheetFormatPr baseColWidth="10" defaultRowHeight="15" x14ac:dyDescent="0.25"/>
  <sheetData>
    <row r="3" spans="2:12" x14ac:dyDescent="0.25">
      <c r="C3" s="42">
        <v>2022</v>
      </c>
      <c r="D3" s="42"/>
      <c r="E3" s="42"/>
      <c r="F3" s="42"/>
      <c r="H3" s="43">
        <v>2023</v>
      </c>
      <c r="I3" s="43"/>
      <c r="J3" s="43"/>
      <c r="K3" s="43"/>
    </row>
    <row r="4" spans="2:12" x14ac:dyDescent="0.25">
      <c r="B4" t="s">
        <v>163</v>
      </c>
      <c r="C4" t="s">
        <v>156</v>
      </c>
      <c r="D4" t="s">
        <v>164</v>
      </c>
      <c r="E4" t="s">
        <v>166</v>
      </c>
      <c r="F4" t="s">
        <v>165</v>
      </c>
      <c r="H4" t="s">
        <v>156</v>
      </c>
      <c r="I4" t="s">
        <v>164</v>
      </c>
      <c r="J4" t="s">
        <v>166</v>
      </c>
      <c r="K4" t="s">
        <v>165</v>
      </c>
    </row>
    <row r="6" spans="2:12" x14ac:dyDescent="0.25">
      <c r="B6" s="28">
        <v>44887</v>
      </c>
      <c r="C6">
        <v>0</v>
      </c>
      <c r="D6">
        <v>6</v>
      </c>
      <c r="E6">
        <f>+D6*0.25</f>
        <v>1.5</v>
      </c>
      <c r="F6">
        <v>0</v>
      </c>
      <c r="H6">
        <v>0</v>
      </c>
      <c r="I6">
        <v>12</v>
      </c>
      <c r="J6">
        <f>+I6*0.25</f>
        <v>3</v>
      </c>
      <c r="K6">
        <v>0</v>
      </c>
    </row>
    <row r="9" spans="2:12" x14ac:dyDescent="0.25">
      <c r="B9" s="44">
        <v>43765</v>
      </c>
      <c r="C9">
        <v>0</v>
      </c>
      <c r="D9">
        <v>6</v>
      </c>
      <c r="E9">
        <f>+D9*0.25</f>
        <v>1.5</v>
      </c>
      <c r="F9">
        <v>0</v>
      </c>
    </row>
    <row r="10" spans="2:12" x14ac:dyDescent="0.25">
      <c r="B10" s="44">
        <v>44131</v>
      </c>
      <c r="C10">
        <v>1</v>
      </c>
      <c r="D10">
        <v>6</v>
      </c>
      <c r="E10">
        <f t="shared" ref="E10:E13" si="0">+D10*0.25</f>
        <v>1.5</v>
      </c>
      <c r="F10">
        <v>6</v>
      </c>
    </row>
    <row r="11" spans="2:12" x14ac:dyDescent="0.25">
      <c r="B11" s="44">
        <v>44496</v>
      </c>
      <c r="C11">
        <v>2</v>
      </c>
      <c r="D11">
        <v>8</v>
      </c>
      <c r="E11">
        <f t="shared" si="0"/>
        <v>2</v>
      </c>
      <c r="F11">
        <v>8</v>
      </c>
    </row>
    <row r="12" spans="2:12" x14ac:dyDescent="0.25">
      <c r="B12" s="44">
        <v>44861</v>
      </c>
      <c r="C12">
        <v>3</v>
      </c>
      <c r="D12">
        <v>10</v>
      </c>
      <c r="E12">
        <f t="shared" si="0"/>
        <v>2.5</v>
      </c>
      <c r="F12">
        <v>10</v>
      </c>
    </row>
    <row r="13" spans="2:12" x14ac:dyDescent="0.25">
      <c r="B13" s="45">
        <v>44927</v>
      </c>
      <c r="C13" s="16"/>
      <c r="D13" s="16"/>
      <c r="E13" s="16">
        <f t="shared" si="0"/>
        <v>0</v>
      </c>
      <c r="F13" s="16"/>
      <c r="G13" s="16"/>
      <c r="H13" s="16">
        <v>3</v>
      </c>
      <c r="I13" s="16">
        <v>10</v>
      </c>
      <c r="J13" s="16">
        <f>+I13*0.25</f>
        <v>2.5</v>
      </c>
      <c r="K13" s="16">
        <v>10</v>
      </c>
      <c r="L13" s="16" t="s">
        <v>167</v>
      </c>
    </row>
    <row r="14" spans="2:12" x14ac:dyDescent="0.25">
      <c r="B14" s="44">
        <v>45226</v>
      </c>
      <c r="H14">
        <v>4</v>
      </c>
      <c r="I14">
        <v>18</v>
      </c>
      <c r="J14">
        <f>+I14*0.25</f>
        <v>4.5</v>
      </c>
      <c r="K14">
        <v>18</v>
      </c>
    </row>
  </sheetData>
  <mergeCells count="2"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7538-B0CF-4A6A-BC6E-F374F5A02144}">
  <dimension ref="C2:K14"/>
  <sheetViews>
    <sheetView workbookViewId="0">
      <selection activeCell="F9" sqref="F9"/>
    </sheetView>
  </sheetViews>
  <sheetFormatPr baseColWidth="10" defaultRowHeight="15" x14ac:dyDescent="0.25"/>
  <sheetData>
    <row r="2" spans="3:11" x14ac:dyDescent="0.25">
      <c r="J2">
        <v>382.46</v>
      </c>
      <c r="K2" t="s">
        <v>38</v>
      </c>
    </row>
    <row r="3" spans="3:11" x14ac:dyDescent="0.25">
      <c r="J3">
        <f>+J2/30.4</f>
        <v>12.580921052631579</v>
      </c>
      <c r="K3" t="s">
        <v>39</v>
      </c>
    </row>
    <row r="4" spans="3:11" x14ac:dyDescent="0.25">
      <c r="D4" t="s">
        <v>34</v>
      </c>
      <c r="E4" t="s">
        <v>35</v>
      </c>
      <c r="F4" t="s">
        <v>36</v>
      </c>
      <c r="G4" t="s">
        <v>37</v>
      </c>
      <c r="J4">
        <f>+J3*7</f>
        <v>88.066447368421052</v>
      </c>
      <c r="K4" t="s">
        <v>40</v>
      </c>
    </row>
    <row r="5" spans="3:11" x14ac:dyDescent="0.25">
      <c r="C5" t="s">
        <v>29</v>
      </c>
      <c r="D5">
        <v>1000</v>
      </c>
      <c r="E5">
        <v>50</v>
      </c>
      <c r="F5">
        <f>+J4</f>
        <v>88.066447368421052</v>
      </c>
      <c r="G5">
        <f>+E5-F5</f>
        <v>-38.066447368421052</v>
      </c>
    </row>
    <row r="6" spans="3:11" x14ac:dyDescent="0.25">
      <c r="C6" t="s">
        <v>30</v>
      </c>
      <c r="D6">
        <v>1000</v>
      </c>
      <c r="E6">
        <v>50</v>
      </c>
      <c r="F6">
        <f>+F5</f>
        <v>88.066447368421052</v>
      </c>
      <c r="G6">
        <f>+E6-F6</f>
        <v>-38.066447368421052</v>
      </c>
      <c r="J6" s="4">
        <v>354.23</v>
      </c>
    </row>
    <row r="7" spans="3:11" x14ac:dyDescent="0.25">
      <c r="C7" t="s">
        <v>31</v>
      </c>
      <c r="D7">
        <v>500</v>
      </c>
      <c r="E7">
        <v>25</v>
      </c>
      <c r="F7">
        <f>+F6</f>
        <v>88.066447368421052</v>
      </c>
      <c r="G7">
        <f>+E7-F7</f>
        <v>-63.066447368421052</v>
      </c>
      <c r="J7">
        <f>+J6-F9</f>
        <v>6.5789473683253163E-4</v>
      </c>
    </row>
    <row r="8" spans="3:11" x14ac:dyDescent="0.25">
      <c r="C8" t="s">
        <v>32</v>
      </c>
      <c r="D8">
        <v>2000</v>
      </c>
      <c r="E8">
        <v>100</v>
      </c>
      <c r="F8">
        <v>90.03</v>
      </c>
      <c r="G8">
        <f>+E8-F8</f>
        <v>9.9699999999999989</v>
      </c>
    </row>
    <row r="9" spans="3:11" x14ac:dyDescent="0.25">
      <c r="D9">
        <f>SUM(D5:D8)</f>
        <v>4500</v>
      </c>
      <c r="F9" s="4">
        <f>SUM(F5:F8)</f>
        <v>354.22934210526319</v>
      </c>
    </row>
    <row r="12" spans="3:11" x14ac:dyDescent="0.25">
      <c r="J12" t="s">
        <v>41</v>
      </c>
    </row>
    <row r="13" spans="3:11" x14ac:dyDescent="0.25">
      <c r="J13" s="15">
        <f>7/5</f>
        <v>1.4</v>
      </c>
      <c r="K13">
        <f>+J13*3</f>
        <v>4.1999999999999993</v>
      </c>
    </row>
    <row r="14" spans="3:11" x14ac:dyDescent="0.25">
      <c r="J14">
        <v>7</v>
      </c>
      <c r="K14">
        <f>+J14-K13</f>
        <v>2.8000000000000007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46DD-633C-4E2D-9452-3610CA12CE39}">
  <dimension ref="C3:F11"/>
  <sheetViews>
    <sheetView workbookViewId="0">
      <selection activeCell="E11" sqref="E11"/>
    </sheetView>
  </sheetViews>
  <sheetFormatPr baseColWidth="10" defaultRowHeight="15" x14ac:dyDescent="0.25"/>
  <cols>
    <col min="3" max="3" width="17.28515625" bestFit="1" customWidth="1"/>
  </cols>
  <sheetData>
    <row r="3" spans="3:6" x14ac:dyDescent="0.25">
      <c r="D3" t="s">
        <v>42</v>
      </c>
      <c r="E3" t="s">
        <v>43</v>
      </c>
      <c r="F3" t="s">
        <v>45</v>
      </c>
    </row>
    <row r="4" spans="3:6" x14ac:dyDescent="0.25">
      <c r="C4" t="s">
        <v>22</v>
      </c>
      <c r="D4" s="15">
        <v>10000</v>
      </c>
      <c r="E4" s="15">
        <v>40000</v>
      </c>
    </row>
    <row r="5" spans="3:6" x14ac:dyDescent="0.25">
      <c r="C5" t="s">
        <v>44</v>
      </c>
      <c r="D5" s="15">
        <f>+D4*0.1</f>
        <v>1000</v>
      </c>
      <c r="E5" s="15">
        <f>+E4*0.1</f>
        <v>4000</v>
      </c>
    </row>
    <row r="6" spans="3:6" x14ac:dyDescent="0.25">
      <c r="C6" t="s">
        <v>46</v>
      </c>
      <c r="D6" s="15">
        <f>+D5</f>
        <v>1000</v>
      </c>
      <c r="E6" s="15">
        <f>+E5</f>
        <v>4000</v>
      </c>
    </row>
    <row r="7" spans="3:6" x14ac:dyDescent="0.25">
      <c r="D7" s="15"/>
      <c r="E7" s="15"/>
    </row>
    <row r="8" spans="3:6" x14ac:dyDescent="0.25">
      <c r="D8" s="15"/>
      <c r="E8" s="15"/>
    </row>
    <row r="9" spans="3:6" x14ac:dyDescent="0.25">
      <c r="C9" t="s">
        <v>47</v>
      </c>
      <c r="D9" s="15">
        <f>96.22*0.4*30</f>
        <v>1154.6399999999999</v>
      </c>
      <c r="E9" s="15">
        <f>96.22*0.4*30</f>
        <v>1154.6399999999999</v>
      </c>
    </row>
    <row r="10" spans="3:6" x14ac:dyDescent="0.25">
      <c r="C10" t="s">
        <v>48</v>
      </c>
      <c r="D10" s="15">
        <v>0</v>
      </c>
      <c r="E10" s="15">
        <f>+E6-E9</f>
        <v>2845.36</v>
      </c>
    </row>
    <row r="11" spans="3:6" x14ac:dyDescent="0.25">
      <c r="D11" s="15"/>
      <c r="E1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8C5AB-0737-433E-BD14-54017FBAAA8B}">
  <dimension ref="C4:M37"/>
  <sheetViews>
    <sheetView topLeftCell="E40" zoomScale="152" workbookViewId="0">
      <selection activeCell="F42" sqref="F42:K52"/>
    </sheetView>
  </sheetViews>
  <sheetFormatPr baseColWidth="10" defaultRowHeight="15" x14ac:dyDescent="0.25"/>
  <sheetData>
    <row r="4" spans="3:13" x14ac:dyDescent="0.25">
      <c r="D4" t="s">
        <v>49</v>
      </c>
      <c r="E4" s="2" t="s">
        <v>50</v>
      </c>
      <c r="F4" s="2" t="s">
        <v>51</v>
      </c>
      <c r="G4" s="2" t="s">
        <v>51</v>
      </c>
      <c r="H4" s="2" t="s">
        <v>52</v>
      </c>
      <c r="I4" s="2" t="s">
        <v>53</v>
      </c>
      <c r="J4" s="2" t="s">
        <v>57</v>
      </c>
      <c r="K4" s="2" t="s">
        <v>58</v>
      </c>
      <c r="L4" s="2" t="s">
        <v>59</v>
      </c>
      <c r="M4" s="2" t="s">
        <v>62</v>
      </c>
    </row>
    <row r="5" spans="3:13" x14ac:dyDescent="0.25">
      <c r="C5" t="s">
        <v>22</v>
      </c>
      <c r="D5">
        <v>172.87</v>
      </c>
      <c r="E5">
        <v>3</v>
      </c>
      <c r="F5">
        <v>1</v>
      </c>
      <c r="G5">
        <v>4</v>
      </c>
      <c r="H5">
        <v>1</v>
      </c>
      <c r="I5">
        <f>SUM(E5:H5)</f>
        <v>9</v>
      </c>
    </row>
    <row r="6" spans="3:13" x14ac:dyDescent="0.25">
      <c r="C6" t="s">
        <v>54</v>
      </c>
      <c r="D6">
        <f>+D5/8</f>
        <v>21.608750000000001</v>
      </c>
    </row>
    <row r="7" spans="3:13" x14ac:dyDescent="0.25">
      <c r="C7" t="s">
        <v>55</v>
      </c>
      <c r="D7">
        <f>+D6*2</f>
        <v>43.217500000000001</v>
      </c>
      <c r="E7">
        <f>+E5</f>
        <v>3</v>
      </c>
      <c r="F7">
        <f>+F5</f>
        <v>1</v>
      </c>
      <c r="G7">
        <v>3</v>
      </c>
      <c r="I7">
        <f>SUM(E7:H7)</f>
        <v>7</v>
      </c>
      <c r="J7">
        <f>+I7*D7</f>
        <v>302.52250000000004</v>
      </c>
      <c r="K7">
        <f>+J7</f>
        <v>302.52250000000004</v>
      </c>
      <c r="M7">
        <f>+J7</f>
        <v>302.52250000000004</v>
      </c>
    </row>
    <row r="8" spans="3:13" x14ac:dyDescent="0.25">
      <c r="C8" t="s">
        <v>56</v>
      </c>
      <c r="D8">
        <f>+D6*3</f>
        <v>64.826250000000002</v>
      </c>
      <c r="G8">
        <v>1</v>
      </c>
      <c r="H8">
        <v>1</v>
      </c>
      <c r="I8">
        <f>SUM(E8:H8)</f>
        <v>2</v>
      </c>
      <c r="J8">
        <f>+I8*D8</f>
        <v>129.6525</v>
      </c>
      <c r="L8">
        <f>+J8</f>
        <v>129.6525</v>
      </c>
    </row>
    <row r="11" spans="3:13" x14ac:dyDescent="0.25">
      <c r="D11" t="s">
        <v>49</v>
      </c>
      <c r="E11" s="2" t="s">
        <v>50</v>
      </c>
      <c r="F11" s="2" t="s">
        <v>51</v>
      </c>
      <c r="G11" s="2" t="s">
        <v>51</v>
      </c>
      <c r="H11" s="2" t="s">
        <v>52</v>
      </c>
      <c r="I11" s="2" t="s">
        <v>53</v>
      </c>
      <c r="J11" s="2" t="s">
        <v>57</v>
      </c>
      <c r="K11" s="2" t="s">
        <v>58</v>
      </c>
      <c r="L11" s="2" t="s">
        <v>59</v>
      </c>
    </row>
    <row r="12" spans="3:13" x14ac:dyDescent="0.25">
      <c r="C12" t="s">
        <v>22</v>
      </c>
      <c r="D12">
        <v>207.44</v>
      </c>
      <c r="E12">
        <v>3</v>
      </c>
      <c r="F12">
        <v>1</v>
      </c>
      <c r="G12">
        <v>4</v>
      </c>
      <c r="H12">
        <v>1</v>
      </c>
      <c r="I12">
        <f>SUM(E12:H12)</f>
        <v>9</v>
      </c>
    </row>
    <row r="13" spans="3:13" x14ac:dyDescent="0.25">
      <c r="C13" t="s">
        <v>54</v>
      </c>
      <c r="D13">
        <f>+D12/8</f>
        <v>25.93</v>
      </c>
    </row>
    <row r="14" spans="3:13" x14ac:dyDescent="0.25">
      <c r="C14" t="s">
        <v>55</v>
      </c>
      <c r="D14">
        <f>+D13*2</f>
        <v>51.86</v>
      </c>
      <c r="E14">
        <f>+E12</f>
        <v>3</v>
      </c>
      <c r="F14">
        <f>+F12</f>
        <v>1</v>
      </c>
      <c r="G14">
        <v>3</v>
      </c>
      <c r="I14">
        <f>SUM(E14:H14)</f>
        <v>7</v>
      </c>
      <c r="J14">
        <f>+I14*D14</f>
        <v>363.02</v>
      </c>
      <c r="K14">
        <f>+J14</f>
        <v>363.02</v>
      </c>
      <c r="M14">
        <f>+J14</f>
        <v>363.02</v>
      </c>
    </row>
    <row r="15" spans="3:13" x14ac:dyDescent="0.25">
      <c r="C15" t="s">
        <v>56</v>
      </c>
      <c r="D15">
        <f>+D13*3</f>
        <v>77.789999999999992</v>
      </c>
      <c r="G15">
        <v>1</v>
      </c>
      <c r="H15">
        <v>1</v>
      </c>
      <c r="I15">
        <f>SUM(E15:H15)</f>
        <v>2</v>
      </c>
      <c r="J15">
        <f>+I15*D15</f>
        <v>155.57999999999998</v>
      </c>
      <c r="L15">
        <f>+J15</f>
        <v>155.57999999999998</v>
      </c>
    </row>
    <row r="17" spans="3:13" x14ac:dyDescent="0.25">
      <c r="J17" s="16" t="s">
        <v>60</v>
      </c>
      <c r="K17" s="16">
        <f>96.22*5</f>
        <v>481.1</v>
      </c>
    </row>
    <row r="18" spans="3:13" x14ac:dyDescent="0.25">
      <c r="J18" s="16" t="s">
        <v>61</v>
      </c>
      <c r="K18" s="16">
        <f>103.74*5</f>
        <v>518.69999999999993</v>
      </c>
    </row>
    <row r="19" spans="3:13" x14ac:dyDescent="0.25">
      <c r="D19" t="s">
        <v>49</v>
      </c>
      <c r="E19" s="2" t="s">
        <v>50</v>
      </c>
      <c r="F19" s="2" t="s">
        <v>51</v>
      </c>
      <c r="G19" s="2" t="s">
        <v>51</v>
      </c>
      <c r="H19" s="2" t="s">
        <v>52</v>
      </c>
      <c r="I19" s="2" t="s">
        <v>53</v>
      </c>
      <c r="J19" s="2" t="s">
        <v>57</v>
      </c>
      <c r="K19" s="2" t="s">
        <v>58</v>
      </c>
      <c r="L19" s="2" t="s">
        <v>59</v>
      </c>
    </row>
    <row r="20" spans="3:13" x14ac:dyDescent="0.25">
      <c r="C20" t="s">
        <v>22</v>
      </c>
      <c r="D20">
        <v>500</v>
      </c>
      <c r="E20">
        <v>3</v>
      </c>
      <c r="F20">
        <v>1</v>
      </c>
      <c r="G20">
        <v>4</v>
      </c>
      <c r="H20">
        <v>1</v>
      </c>
      <c r="I20">
        <f>SUM(E20:H20)</f>
        <v>9</v>
      </c>
    </row>
    <row r="21" spans="3:13" x14ac:dyDescent="0.25">
      <c r="C21" t="s">
        <v>54</v>
      </c>
      <c r="D21">
        <f>+D20/8</f>
        <v>62.5</v>
      </c>
    </row>
    <row r="22" spans="3:13" x14ac:dyDescent="0.25">
      <c r="C22" t="s">
        <v>55</v>
      </c>
      <c r="D22">
        <f>+D21*2</f>
        <v>125</v>
      </c>
      <c r="E22">
        <f>+E20</f>
        <v>3</v>
      </c>
      <c r="F22">
        <f>+F20</f>
        <v>1</v>
      </c>
      <c r="G22">
        <v>3</v>
      </c>
      <c r="I22">
        <f>SUM(E22:H22)</f>
        <v>7</v>
      </c>
      <c r="J22">
        <f>+I22*D22</f>
        <v>875</v>
      </c>
      <c r="K22">
        <f>+J22/2</f>
        <v>437.5</v>
      </c>
      <c r="L22">
        <f>+J22-K22</f>
        <v>437.5</v>
      </c>
      <c r="M22">
        <f>+J22</f>
        <v>875</v>
      </c>
    </row>
    <row r="23" spans="3:13" x14ac:dyDescent="0.25">
      <c r="C23" t="s">
        <v>56</v>
      </c>
      <c r="D23">
        <f>+D21*3</f>
        <v>187.5</v>
      </c>
      <c r="G23">
        <v>1</v>
      </c>
      <c r="H23">
        <v>1</v>
      </c>
      <c r="I23">
        <f>SUM(E23:H23)</f>
        <v>2</v>
      </c>
      <c r="J23">
        <f>+I23*D23</f>
        <v>375</v>
      </c>
      <c r="L23">
        <f>+J23</f>
        <v>375</v>
      </c>
    </row>
    <row r="27" spans="3:13" x14ac:dyDescent="0.25">
      <c r="J27" s="16" t="s">
        <v>60</v>
      </c>
      <c r="K27" s="16">
        <f>96.22*5</f>
        <v>481.1</v>
      </c>
    </row>
    <row r="28" spans="3:13" x14ac:dyDescent="0.25">
      <c r="J28" s="16" t="s">
        <v>61</v>
      </c>
      <c r="K28" s="16">
        <f>103.74*5</f>
        <v>518.69999999999993</v>
      </c>
    </row>
    <row r="29" spans="3:13" x14ac:dyDescent="0.25">
      <c r="D29" t="s">
        <v>49</v>
      </c>
      <c r="E29" s="2" t="s">
        <v>50</v>
      </c>
      <c r="F29" s="2" t="s">
        <v>51</v>
      </c>
      <c r="G29" s="2" t="s">
        <v>51</v>
      </c>
      <c r="H29" s="2" t="s">
        <v>52</v>
      </c>
      <c r="I29" s="2" t="s">
        <v>53</v>
      </c>
      <c r="J29" s="2" t="s">
        <v>57</v>
      </c>
      <c r="K29" s="2" t="s">
        <v>58</v>
      </c>
      <c r="L29" s="2" t="s">
        <v>59</v>
      </c>
    </row>
    <row r="30" spans="3:13" x14ac:dyDescent="0.25">
      <c r="C30" t="s">
        <v>22</v>
      </c>
      <c r="D30">
        <v>750</v>
      </c>
      <c r="E30">
        <v>3</v>
      </c>
      <c r="F30">
        <v>1</v>
      </c>
      <c r="G30">
        <v>4</v>
      </c>
      <c r="H30">
        <v>1</v>
      </c>
      <c r="I30">
        <f>SUM(E30:H30)</f>
        <v>9</v>
      </c>
    </row>
    <row r="31" spans="3:13" x14ac:dyDescent="0.25">
      <c r="C31" t="s">
        <v>54</v>
      </c>
      <c r="D31">
        <f>+D30/8</f>
        <v>93.75</v>
      </c>
    </row>
    <row r="32" spans="3:13" x14ac:dyDescent="0.25">
      <c r="C32" t="s">
        <v>55</v>
      </c>
      <c r="D32">
        <f>+D31*2</f>
        <v>187.5</v>
      </c>
      <c r="E32">
        <f>+E30</f>
        <v>3</v>
      </c>
      <c r="F32">
        <f>+F30</f>
        <v>1</v>
      </c>
      <c r="G32">
        <v>3</v>
      </c>
      <c r="I32">
        <f>SUM(E32:H32)</f>
        <v>7</v>
      </c>
      <c r="J32">
        <f>+I32*D32</f>
        <v>1312.5</v>
      </c>
      <c r="K32">
        <f>+K27</f>
        <v>481.1</v>
      </c>
      <c r="L32">
        <f>+J32-K32</f>
        <v>831.4</v>
      </c>
      <c r="M32">
        <f>+J32</f>
        <v>1312.5</v>
      </c>
    </row>
    <row r="33" spans="3:12" x14ac:dyDescent="0.25">
      <c r="C33" t="s">
        <v>56</v>
      </c>
      <c r="D33">
        <f>+D31*3</f>
        <v>281.25</v>
      </c>
      <c r="G33">
        <v>1</v>
      </c>
      <c r="H33">
        <v>1</v>
      </c>
      <c r="I33">
        <f>SUM(E33:H33)</f>
        <v>2</v>
      </c>
      <c r="J33">
        <f>+I33*D33</f>
        <v>562.5</v>
      </c>
      <c r="L33">
        <f>+J33</f>
        <v>562.5</v>
      </c>
    </row>
    <row r="35" spans="3:12" x14ac:dyDescent="0.25">
      <c r="E35" t="s">
        <v>63</v>
      </c>
    </row>
    <row r="36" spans="3:12" x14ac:dyDescent="0.25">
      <c r="E36" t="s">
        <v>64</v>
      </c>
    </row>
    <row r="37" spans="3:12" x14ac:dyDescent="0.25">
      <c r="E37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B170-00BA-4984-86FD-BC3CAC8532E8}">
  <dimension ref="A2:H46"/>
  <sheetViews>
    <sheetView zoomScale="145" workbookViewId="0">
      <selection activeCell="C2" sqref="B2:F6"/>
    </sheetView>
  </sheetViews>
  <sheetFormatPr baseColWidth="10" defaultRowHeight="15" x14ac:dyDescent="0.25"/>
  <cols>
    <col min="2" max="2" width="17.5703125" customWidth="1"/>
    <col min="6" max="6" width="14.85546875" bestFit="1" customWidth="1"/>
    <col min="8" max="8" width="13.5703125" bestFit="1" customWidth="1"/>
  </cols>
  <sheetData>
    <row r="2" spans="2:8" x14ac:dyDescent="0.25">
      <c r="B2" t="s">
        <v>66</v>
      </c>
    </row>
    <row r="3" spans="2:8" x14ac:dyDescent="0.25">
      <c r="B3" s="23" t="s">
        <v>96</v>
      </c>
      <c r="D3" s="20" t="s">
        <v>22</v>
      </c>
      <c r="E3" s="20">
        <v>0</v>
      </c>
      <c r="F3" s="1" t="s">
        <v>74</v>
      </c>
      <c r="G3" s="1">
        <v>0</v>
      </c>
      <c r="H3" s="18" t="s">
        <v>75</v>
      </c>
    </row>
    <row r="4" spans="2:8" x14ac:dyDescent="0.25">
      <c r="B4" s="23" t="s">
        <v>97</v>
      </c>
      <c r="D4" s="1" t="s">
        <v>73</v>
      </c>
      <c r="E4" s="1">
        <f>+E3-G3</f>
        <v>0</v>
      </c>
      <c r="F4" s="1"/>
      <c r="G4" s="1"/>
      <c r="H4" s="18"/>
    </row>
    <row r="5" spans="2:8" x14ac:dyDescent="0.25">
      <c r="D5" s="1"/>
      <c r="E5" s="1"/>
      <c r="F5" s="1"/>
      <c r="G5" s="1"/>
      <c r="H5" s="17"/>
    </row>
    <row r="6" spans="2:8" x14ac:dyDescent="0.25">
      <c r="B6" t="s">
        <v>67</v>
      </c>
    </row>
    <row r="7" spans="2:8" x14ac:dyDescent="0.25">
      <c r="D7" s="5" t="s">
        <v>22</v>
      </c>
      <c r="E7" s="21">
        <v>1000</v>
      </c>
      <c r="F7" t="s">
        <v>35</v>
      </c>
      <c r="G7" s="22">
        <v>1000</v>
      </c>
    </row>
    <row r="8" spans="2:8" x14ac:dyDescent="0.25">
      <c r="B8" s="23" t="s">
        <v>98</v>
      </c>
      <c r="F8" t="s">
        <v>68</v>
      </c>
      <c r="G8" s="22"/>
    </row>
    <row r="9" spans="2:8" x14ac:dyDescent="0.25">
      <c r="F9" t="s">
        <v>69</v>
      </c>
      <c r="G9" s="22"/>
    </row>
    <row r="10" spans="2:8" x14ac:dyDescent="0.25">
      <c r="F10" t="s">
        <v>70</v>
      </c>
      <c r="G10" s="22"/>
    </row>
    <row r="11" spans="2:8" x14ac:dyDescent="0.25">
      <c r="F11" t="s">
        <v>71</v>
      </c>
      <c r="G11" s="22"/>
    </row>
    <row r="12" spans="2:8" x14ac:dyDescent="0.25">
      <c r="F12" t="s">
        <v>72</v>
      </c>
      <c r="G12" s="22"/>
    </row>
    <row r="13" spans="2:8" x14ac:dyDescent="0.25">
      <c r="D13" t="s">
        <v>73</v>
      </c>
      <c r="E13" s="15">
        <f>+E7-G7</f>
        <v>0</v>
      </c>
    </row>
    <row r="18" spans="2:3" x14ac:dyDescent="0.25">
      <c r="B18" t="s">
        <v>76</v>
      </c>
      <c r="C18" t="s">
        <v>77</v>
      </c>
    </row>
    <row r="20" spans="2:3" x14ac:dyDescent="0.25">
      <c r="B20" t="s">
        <v>79</v>
      </c>
    </row>
    <row r="21" spans="2:3" x14ac:dyDescent="0.25">
      <c r="B21" t="s">
        <v>80</v>
      </c>
      <c r="C21" t="s">
        <v>81</v>
      </c>
    </row>
    <row r="23" spans="2:3" x14ac:dyDescent="0.25">
      <c r="B23" t="s">
        <v>78</v>
      </c>
    </row>
    <row r="26" spans="2:3" x14ac:dyDescent="0.25">
      <c r="B26" t="s">
        <v>82</v>
      </c>
    </row>
    <row r="28" spans="2:3" x14ac:dyDescent="0.25">
      <c r="B28" t="s">
        <v>83</v>
      </c>
    </row>
    <row r="29" spans="2:3" x14ac:dyDescent="0.25">
      <c r="B29" t="s">
        <v>22</v>
      </c>
      <c r="C29">
        <v>100</v>
      </c>
    </row>
    <row r="30" spans="2:3" x14ac:dyDescent="0.25">
      <c r="B30" t="s">
        <v>84</v>
      </c>
      <c r="C30">
        <v>8</v>
      </c>
    </row>
    <row r="31" spans="2:3" x14ac:dyDescent="0.25">
      <c r="B31" t="s">
        <v>85</v>
      </c>
      <c r="C31">
        <v>7</v>
      </c>
    </row>
    <row r="33" spans="1:3" x14ac:dyDescent="0.25">
      <c r="A33" s="19" t="s">
        <v>86</v>
      </c>
      <c r="B33" t="s">
        <v>22</v>
      </c>
      <c r="C33">
        <f>+C30*C29</f>
        <v>800</v>
      </c>
    </row>
    <row r="34" spans="1:3" x14ac:dyDescent="0.25">
      <c r="A34" s="19" t="s">
        <v>87</v>
      </c>
      <c r="B34" t="s">
        <v>88</v>
      </c>
      <c r="C34">
        <f>4*C29</f>
        <v>400</v>
      </c>
    </row>
    <row r="36" spans="1:3" x14ac:dyDescent="0.25">
      <c r="B36" t="s">
        <v>89</v>
      </c>
    </row>
    <row r="37" spans="1:3" x14ac:dyDescent="0.25">
      <c r="B37" t="s">
        <v>90</v>
      </c>
    </row>
    <row r="38" spans="1:3" x14ac:dyDescent="0.25">
      <c r="B38" t="s">
        <v>91</v>
      </c>
    </row>
    <row r="40" spans="1:3" x14ac:dyDescent="0.25">
      <c r="B40" t="s">
        <v>92</v>
      </c>
    </row>
    <row r="43" spans="1:3" x14ac:dyDescent="0.25">
      <c r="B43" t="s">
        <v>93</v>
      </c>
      <c r="C43">
        <v>0.1</v>
      </c>
    </row>
    <row r="45" spans="1:3" x14ac:dyDescent="0.25">
      <c r="B45" t="s">
        <v>94</v>
      </c>
      <c r="C45" t="s">
        <v>95</v>
      </c>
    </row>
    <row r="46" spans="1:3" x14ac:dyDescent="0.25">
      <c r="A46" s="19" t="s">
        <v>87</v>
      </c>
      <c r="B46" t="s">
        <v>88</v>
      </c>
      <c r="C46">
        <v>2000</v>
      </c>
    </row>
  </sheetData>
  <mergeCells count="2">
    <mergeCell ref="G7:G12"/>
    <mergeCell ref="H3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4839-7757-4E14-83AE-6D21F3CD367C}">
  <dimension ref="B2:G31"/>
  <sheetViews>
    <sheetView topLeftCell="B21" zoomScale="174" workbookViewId="0">
      <selection activeCell="F31" sqref="F31"/>
    </sheetView>
  </sheetViews>
  <sheetFormatPr baseColWidth="10" defaultRowHeight="15" x14ac:dyDescent="0.25"/>
  <cols>
    <col min="3" max="3" width="29.7109375" customWidth="1"/>
    <col min="5" max="5" width="14.5703125" bestFit="1" customWidth="1"/>
    <col min="6" max="6" width="15" bestFit="1" customWidth="1"/>
  </cols>
  <sheetData>
    <row r="2" spans="3:5" x14ac:dyDescent="0.25">
      <c r="C2" t="s">
        <v>102</v>
      </c>
    </row>
    <row r="3" spans="3:5" x14ac:dyDescent="0.25">
      <c r="C3" s="23" t="s">
        <v>33</v>
      </c>
      <c r="D3" s="23" t="s">
        <v>101</v>
      </c>
    </row>
    <row r="4" spans="3:5" x14ac:dyDescent="0.25">
      <c r="C4" t="s">
        <v>99</v>
      </c>
      <c r="D4" s="19" t="s">
        <v>86</v>
      </c>
    </row>
    <row r="5" spans="3:5" x14ac:dyDescent="0.25">
      <c r="C5" t="s">
        <v>100</v>
      </c>
      <c r="D5" s="19" t="s">
        <v>86</v>
      </c>
    </row>
    <row r="8" spans="3:5" x14ac:dyDescent="0.25">
      <c r="C8" t="s">
        <v>103</v>
      </c>
    </row>
    <row r="9" spans="3:5" x14ac:dyDescent="0.25">
      <c r="C9" s="23" t="s">
        <v>33</v>
      </c>
      <c r="D9" s="23" t="s">
        <v>101</v>
      </c>
    </row>
    <row r="10" spans="3:5" x14ac:dyDescent="0.25">
      <c r="C10" t="s">
        <v>22</v>
      </c>
      <c r="D10" s="19" t="s">
        <v>86</v>
      </c>
    </row>
    <row r="11" spans="3:5" x14ac:dyDescent="0.25">
      <c r="C11" t="s">
        <v>21</v>
      </c>
      <c r="D11" s="19" t="s">
        <v>104</v>
      </c>
    </row>
    <row r="12" spans="3:5" x14ac:dyDescent="0.25">
      <c r="C12" t="s">
        <v>23</v>
      </c>
      <c r="D12" s="19" t="s">
        <v>105</v>
      </c>
    </row>
    <row r="13" spans="3:5" x14ac:dyDescent="0.25">
      <c r="C13" s="1" t="s">
        <v>24</v>
      </c>
      <c r="D13" s="24" t="s">
        <v>106</v>
      </c>
    </row>
    <row r="16" spans="3:5" ht="34.5" customHeight="1" x14ac:dyDescent="0.25">
      <c r="C16" s="25" t="s">
        <v>107</v>
      </c>
      <c r="D16" s="25"/>
      <c r="E16" s="25"/>
    </row>
    <row r="17" spans="2:7" x14ac:dyDescent="0.25">
      <c r="C17" s="23" t="s">
        <v>33</v>
      </c>
      <c r="D17" s="23" t="s">
        <v>101</v>
      </c>
    </row>
    <row r="18" spans="2:7" x14ac:dyDescent="0.25">
      <c r="C18" t="s">
        <v>22</v>
      </c>
      <c r="D18" s="19" t="s">
        <v>86</v>
      </c>
    </row>
    <row r="19" spans="2:7" x14ac:dyDescent="0.25">
      <c r="C19" s="26" t="s">
        <v>108</v>
      </c>
      <c r="D19" s="27" t="s">
        <v>106</v>
      </c>
    </row>
    <row r="23" spans="2:7" x14ac:dyDescent="0.25">
      <c r="B23" t="s">
        <v>120</v>
      </c>
      <c r="D23" t="s">
        <v>121</v>
      </c>
      <c r="E23" t="s">
        <v>122</v>
      </c>
      <c r="F23" t="s">
        <v>123</v>
      </c>
      <c r="G23">
        <f>15*103.74</f>
        <v>1556.1</v>
      </c>
    </row>
    <row r="24" spans="2:7" x14ac:dyDescent="0.25">
      <c r="B24">
        <v>800</v>
      </c>
      <c r="C24" t="s">
        <v>109</v>
      </c>
      <c r="D24" t="s">
        <v>110</v>
      </c>
      <c r="E24" t="s">
        <v>111</v>
      </c>
      <c r="F24" s="28" t="s">
        <v>112</v>
      </c>
      <c r="G24" t="s">
        <v>113</v>
      </c>
    </row>
    <row r="25" spans="2:7" x14ac:dyDescent="0.25">
      <c r="B25" t="s">
        <v>119</v>
      </c>
      <c r="D25" t="s">
        <v>118</v>
      </c>
      <c r="E25" t="s">
        <v>23</v>
      </c>
      <c r="F25" t="s">
        <v>124</v>
      </c>
    </row>
    <row r="26" spans="2:7" x14ac:dyDescent="0.25">
      <c r="B26">
        <v>96.22</v>
      </c>
      <c r="C26" t="s">
        <v>114</v>
      </c>
      <c r="D26">
        <f>500*2</f>
        <v>1000</v>
      </c>
      <c r="E26" s="30">
        <f>+D26*0.25</f>
        <v>250</v>
      </c>
      <c r="F26">
        <f>96.22*15</f>
        <v>1443.3</v>
      </c>
    </row>
    <row r="27" spans="2:7" x14ac:dyDescent="0.25">
      <c r="B27">
        <v>96.22</v>
      </c>
      <c r="C27" t="s">
        <v>115</v>
      </c>
      <c r="D27">
        <f>+B24*2</f>
        <v>1600</v>
      </c>
      <c r="E27" s="33">
        <f t="shared" ref="E27:E29" si="0">+D27*0.25</f>
        <v>400</v>
      </c>
      <c r="F27">
        <f>96.22*15</f>
        <v>1443.3</v>
      </c>
    </row>
    <row r="28" spans="2:7" x14ac:dyDescent="0.25">
      <c r="B28">
        <v>103.74</v>
      </c>
      <c r="C28" s="29" t="s">
        <v>116</v>
      </c>
      <c r="D28">
        <f>+B24</f>
        <v>800</v>
      </c>
      <c r="E28" s="33">
        <f t="shared" si="0"/>
        <v>200</v>
      </c>
      <c r="F28">
        <f>+G23</f>
        <v>1556.1</v>
      </c>
    </row>
    <row r="29" spans="2:7" x14ac:dyDescent="0.25">
      <c r="B29">
        <v>103.74</v>
      </c>
      <c r="C29" t="s">
        <v>117</v>
      </c>
      <c r="D29">
        <f>+B24*5</f>
        <v>4000</v>
      </c>
      <c r="E29" s="33">
        <f t="shared" si="0"/>
        <v>1000</v>
      </c>
      <c r="F29" s="31">
        <f>+G23</f>
        <v>1556.1</v>
      </c>
    </row>
    <row r="30" spans="2:7" x14ac:dyDescent="0.25">
      <c r="D30" t="s">
        <v>125</v>
      </c>
      <c r="E30" s="35">
        <f>SUM(E26:E29)</f>
        <v>1850</v>
      </c>
    </row>
    <row r="31" spans="2:7" x14ac:dyDescent="0.25">
      <c r="D31" s="26">
        <v>2023</v>
      </c>
      <c r="E31" s="34">
        <f>+E27+E28+E29</f>
        <v>1600</v>
      </c>
      <c r="F31" s="32">
        <f>+E31-F29</f>
        <v>43.900000000000091</v>
      </c>
      <c r="G31" t="s">
        <v>126</v>
      </c>
    </row>
  </sheetData>
  <mergeCells count="1">
    <mergeCell ref="C16:E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B867-929D-40AB-A17F-320C9669F840}">
  <dimension ref="C1:J10"/>
  <sheetViews>
    <sheetView workbookViewId="0">
      <selection activeCell="I4" sqref="I4"/>
    </sheetView>
  </sheetViews>
  <sheetFormatPr baseColWidth="10" defaultRowHeight="15" x14ac:dyDescent="0.25"/>
  <cols>
    <col min="3" max="3" width="14.5703125" bestFit="1" customWidth="1"/>
    <col min="4" max="5" width="11.42578125" style="15"/>
  </cols>
  <sheetData>
    <row r="1" spans="3:10" x14ac:dyDescent="0.25">
      <c r="I1">
        <v>2022</v>
      </c>
      <c r="J1">
        <v>2023</v>
      </c>
    </row>
    <row r="2" spans="3:10" x14ac:dyDescent="0.25">
      <c r="H2" t="s">
        <v>119</v>
      </c>
      <c r="I2" s="15">
        <v>96.22</v>
      </c>
      <c r="J2" s="15">
        <v>103.74</v>
      </c>
    </row>
    <row r="3" spans="3:10" x14ac:dyDescent="0.25">
      <c r="D3" s="15" t="s">
        <v>42</v>
      </c>
      <c r="E3" s="15" t="s">
        <v>43</v>
      </c>
      <c r="H3">
        <v>1.3</v>
      </c>
      <c r="I3" s="15">
        <f>+I2*H3</f>
        <v>125.086</v>
      </c>
      <c r="J3" s="15">
        <f>+J2*H3</f>
        <v>134.86199999999999</v>
      </c>
    </row>
    <row r="4" spans="3:10" x14ac:dyDescent="0.25">
      <c r="H4" t="s">
        <v>128</v>
      </c>
      <c r="I4" s="15">
        <f>+I3*365</f>
        <v>45656.39</v>
      </c>
      <c r="J4" s="15">
        <f>+J3*365</f>
        <v>49224.63</v>
      </c>
    </row>
    <row r="5" spans="3:10" x14ac:dyDescent="0.25">
      <c r="C5" t="s">
        <v>22</v>
      </c>
      <c r="D5" s="15">
        <v>10000</v>
      </c>
      <c r="E5" s="15">
        <v>40000</v>
      </c>
      <c r="H5" t="s">
        <v>38</v>
      </c>
      <c r="I5" s="15">
        <f>+I4/12</f>
        <v>3804.6991666666668</v>
      </c>
      <c r="J5" s="15">
        <f>+J4/12</f>
        <v>4102.0524999999998</v>
      </c>
    </row>
    <row r="6" spans="3:10" x14ac:dyDescent="0.25">
      <c r="C6" t="s">
        <v>127</v>
      </c>
      <c r="D6" s="15">
        <f>+D5*0.1</f>
        <v>1000</v>
      </c>
      <c r="E6" s="15">
        <f>+E5*0.1</f>
        <v>4000</v>
      </c>
      <c r="H6" t="s">
        <v>129</v>
      </c>
      <c r="I6" s="15">
        <f>+I5/2</f>
        <v>1902.3495833333334</v>
      </c>
      <c r="J6" s="15">
        <f>+J5/2</f>
        <v>2051.0262499999999</v>
      </c>
    </row>
    <row r="7" spans="3:10" x14ac:dyDescent="0.25">
      <c r="C7" s="1" t="s">
        <v>130</v>
      </c>
      <c r="D7" s="36"/>
      <c r="E7" s="36">
        <f>+I5</f>
        <v>3804.6991666666668</v>
      </c>
      <c r="I7" s="15"/>
      <c r="J7" s="15"/>
    </row>
    <row r="8" spans="3:10" x14ac:dyDescent="0.25">
      <c r="C8" s="1" t="s">
        <v>132</v>
      </c>
      <c r="D8" s="36"/>
      <c r="E8" s="36">
        <f>+E6-E7</f>
        <v>195.30083333333323</v>
      </c>
      <c r="I8" s="15"/>
      <c r="J8" s="15"/>
    </row>
    <row r="9" spans="3:10" x14ac:dyDescent="0.25">
      <c r="I9" s="15"/>
      <c r="J9" s="15"/>
    </row>
    <row r="10" spans="3:10" x14ac:dyDescent="0.25">
      <c r="C10" t="s">
        <v>131</v>
      </c>
      <c r="D10" s="15">
        <f>+D6</f>
        <v>1000</v>
      </c>
      <c r="E10" s="15">
        <f>+E6</f>
        <v>4000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BE0D-609C-470C-9474-5D056A1804D6}">
  <dimension ref="C3:F7"/>
  <sheetViews>
    <sheetView topLeftCell="C2" zoomScale="229" workbookViewId="0">
      <selection activeCell="E6" sqref="E6"/>
    </sheetView>
  </sheetViews>
  <sheetFormatPr baseColWidth="10" defaultRowHeight="15" x14ac:dyDescent="0.25"/>
  <cols>
    <col min="3" max="3" width="17" bestFit="1" customWidth="1"/>
    <col min="4" max="4" width="18.85546875" bestFit="1" customWidth="1"/>
    <col min="5" max="5" width="21.42578125" bestFit="1" customWidth="1"/>
    <col min="6" max="6" width="17" bestFit="1" customWidth="1"/>
  </cols>
  <sheetData>
    <row r="3" spans="3:6" x14ac:dyDescent="0.25">
      <c r="C3" s="38" t="s">
        <v>141</v>
      </c>
      <c r="D3" s="39" t="s">
        <v>142</v>
      </c>
      <c r="E3" s="39" t="s">
        <v>142</v>
      </c>
      <c r="F3" s="40" t="s">
        <v>141</v>
      </c>
    </row>
    <row r="4" spans="3:6" x14ac:dyDescent="0.25">
      <c r="C4" s="37" t="s">
        <v>133</v>
      </c>
      <c r="D4" t="s">
        <v>139</v>
      </c>
      <c r="E4" t="s">
        <v>140</v>
      </c>
      <c r="F4" s="4" t="s">
        <v>134</v>
      </c>
    </row>
    <row r="5" spans="3:6" x14ac:dyDescent="0.25">
      <c r="C5" s="37" t="s">
        <v>134</v>
      </c>
      <c r="D5" t="s">
        <v>140</v>
      </c>
      <c r="E5" t="s">
        <v>143</v>
      </c>
      <c r="F5" s="4" t="s">
        <v>135</v>
      </c>
    </row>
    <row r="6" spans="3:6" x14ac:dyDescent="0.25">
      <c r="C6" s="37" t="s">
        <v>135</v>
      </c>
      <c r="D6" t="s">
        <v>144</v>
      </c>
      <c r="E6" t="s">
        <v>136</v>
      </c>
      <c r="F6" s="4" t="s">
        <v>136</v>
      </c>
    </row>
    <row r="7" spans="3:6" x14ac:dyDescent="0.25">
      <c r="C7" s="37" t="s">
        <v>137</v>
      </c>
      <c r="D7" t="s">
        <v>136</v>
      </c>
      <c r="E7" t="s">
        <v>140</v>
      </c>
      <c r="F7" s="4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FB4E6-8B1C-4870-A144-D8C01DAA5FFB}">
  <dimension ref="C3:H27"/>
  <sheetViews>
    <sheetView topLeftCell="A13" zoomScale="142" zoomScaleNormal="142" workbookViewId="0">
      <selection activeCell="H19" sqref="H19"/>
    </sheetView>
  </sheetViews>
  <sheetFormatPr baseColWidth="10" defaultRowHeight="15" x14ac:dyDescent="0.25"/>
  <sheetData>
    <row r="3" spans="3:8" x14ac:dyDescent="0.25">
      <c r="C3" s="23" t="s">
        <v>145</v>
      </c>
    </row>
    <row r="4" spans="3:8" x14ac:dyDescent="0.25">
      <c r="C4" t="s">
        <v>151</v>
      </c>
    </row>
    <row r="5" spans="3:8" x14ac:dyDescent="0.25">
      <c r="C5" s="3" t="s">
        <v>148</v>
      </c>
      <c r="D5" s="3"/>
      <c r="E5" s="3"/>
      <c r="F5" s="3" t="s">
        <v>149</v>
      </c>
      <c r="G5" s="3"/>
      <c r="H5" s="3"/>
    </row>
    <row r="6" spans="3:8" x14ac:dyDescent="0.25">
      <c r="C6" t="s">
        <v>146</v>
      </c>
      <c r="D6" t="s">
        <v>33</v>
      </c>
      <c r="E6" t="s">
        <v>147</v>
      </c>
      <c r="F6" t="s">
        <v>146</v>
      </c>
      <c r="G6" t="s">
        <v>33</v>
      </c>
      <c r="H6" t="s">
        <v>147</v>
      </c>
    </row>
    <row r="7" spans="3:8" x14ac:dyDescent="0.25">
      <c r="C7" s="19" t="s">
        <v>86</v>
      </c>
      <c r="D7" t="s">
        <v>22</v>
      </c>
      <c r="E7">
        <v>1000</v>
      </c>
      <c r="F7" s="19" t="s">
        <v>86</v>
      </c>
      <c r="G7" t="s">
        <v>68</v>
      </c>
      <c r="H7">
        <v>50</v>
      </c>
    </row>
    <row r="12" spans="3:8" x14ac:dyDescent="0.25">
      <c r="C12" s="23" t="s">
        <v>145</v>
      </c>
    </row>
    <row r="13" spans="3:8" x14ac:dyDescent="0.25">
      <c r="C13" t="s">
        <v>150</v>
      </c>
    </row>
    <row r="14" spans="3:8" x14ac:dyDescent="0.25">
      <c r="C14" s="3" t="s">
        <v>148</v>
      </c>
      <c r="D14" s="3"/>
      <c r="E14" s="3"/>
      <c r="F14" s="3" t="s">
        <v>149</v>
      </c>
      <c r="G14" s="3"/>
      <c r="H14" s="3"/>
    </row>
    <row r="15" spans="3:8" x14ac:dyDescent="0.25">
      <c r="C15" t="s">
        <v>146</v>
      </c>
      <c r="D15" t="s">
        <v>33</v>
      </c>
      <c r="E15" t="s">
        <v>147</v>
      </c>
      <c r="F15" t="s">
        <v>146</v>
      </c>
      <c r="G15" t="s">
        <v>33</v>
      </c>
      <c r="H15" t="s">
        <v>147</v>
      </c>
    </row>
    <row r="16" spans="3:8" x14ac:dyDescent="0.25">
      <c r="C16" s="19" t="s">
        <v>86</v>
      </c>
      <c r="D16" t="s">
        <v>22</v>
      </c>
      <c r="E16">
        <v>1000</v>
      </c>
      <c r="F16" s="19" t="s">
        <v>86</v>
      </c>
      <c r="G16" t="s">
        <v>68</v>
      </c>
      <c r="H16">
        <v>50</v>
      </c>
    </row>
    <row r="18" spans="3:8" x14ac:dyDescent="0.25">
      <c r="F18" s="3" t="s">
        <v>152</v>
      </c>
      <c r="G18" s="3"/>
      <c r="H18" s="3"/>
    </row>
    <row r="19" spans="3:8" x14ac:dyDescent="0.25">
      <c r="F19" s="19" t="s">
        <v>86</v>
      </c>
      <c r="G19" t="s">
        <v>153</v>
      </c>
      <c r="H19">
        <v>-411.73</v>
      </c>
    </row>
    <row r="22" spans="3:8" x14ac:dyDescent="0.25">
      <c r="C22" s="23" t="s">
        <v>145</v>
      </c>
    </row>
    <row r="23" spans="3:8" x14ac:dyDescent="0.25">
      <c r="C23" t="s">
        <v>154</v>
      </c>
    </row>
    <row r="24" spans="3:8" x14ac:dyDescent="0.25">
      <c r="C24" s="3" t="s">
        <v>148</v>
      </c>
      <c r="D24" s="3"/>
      <c r="E24" s="3"/>
      <c r="F24" s="3" t="s">
        <v>149</v>
      </c>
      <c r="G24" s="3"/>
      <c r="H24" s="3"/>
    </row>
    <row r="25" spans="3:8" x14ac:dyDescent="0.25">
      <c r="C25" t="s">
        <v>146</v>
      </c>
      <c r="D25" t="s">
        <v>33</v>
      </c>
      <c r="E25" t="s">
        <v>147</v>
      </c>
      <c r="F25" t="s">
        <v>146</v>
      </c>
      <c r="G25" t="s">
        <v>33</v>
      </c>
      <c r="H25" t="s">
        <v>147</v>
      </c>
    </row>
    <row r="26" spans="3:8" x14ac:dyDescent="0.25">
      <c r="C26" s="19" t="s">
        <v>86</v>
      </c>
      <c r="D26" t="s">
        <v>22</v>
      </c>
      <c r="E26">
        <v>1000</v>
      </c>
      <c r="F26" s="19" t="s">
        <v>86</v>
      </c>
      <c r="G26" t="s">
        <v>68</v>
      </c>
      <c r="H26">
        <v>50</v>
      </c>
    </row>
    <row r="27" spans="3:8" x14ac:dyDescent="0.25">
      <c r="F27" s="19" t="s">
        <v>104</v>
      </c>
      <c r="G27" t="s">
        <v>35</v>
      </c>
      <c r="H27">
        <v>100</v>
      </c>
    </row>
  </sheetData>
  <mergeCells count="7">
    <mergeCell ref="C5:E5"/>
    <mergeCell ref="F5:H5"/>
    <mergeCell ref="C14:E14"/>
    <mergeCell ref="F14:H14"/>
    <mergeCell ref="F18:H18"/>
    <mergeCell ref="C24:E24"/>
    <mergeCell ref="F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CFDI</vt:lpstr>
      <vt:lpstr>SE</vt:lpstr>
      <vt:lpstr>VALES DESPANSA</vt:lpstr>
      <vt:lpstr>HE</vt:lpstr>
      <vt:lpstr>INCAPACIAD</vt:lpstr>
      <vt:lpstr>vac PV</vt:lpstr>
      <vt:lpstr>FONDO AHORRO</vt:lpstr>
      <vt:lpstr>CONCILIAR</vt:lpstr>
      <vt:lpstr>CA</vt:lpstr>
      <vt:lpstr>SBC MINIMO</vt:lpstr>
      <vt:lpstr>CRIT 1</vt:lpstr>
      <vt:lpstr>CRIT 2</vt:lpstr>
      <vt:lpstr>CRIT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</dc:creator>
  <cp:lastModifiedBy>Yadira</cp:lastModifiedBy>
  <dcterms:created xsi:type="dcterms:W3CDTF">2023-01-18T15:40:22Z</dcterms:created>
  <dcterms:modified xsi:type="dcterms:W3CDTF">2023-01-18T21:44:56Z</dcterms:modified>
</cp:coreProperties>
</file>